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A3DCCE7E-EE85-40A2-A71E-567A72D96B70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Calendario dei turni di lavoro" sheetId="16" r:id="rId1"/>
  </sheets>
  <definedNames>
    <definedName name="AgoDom1">DATE(AnnoCalendario,8,1)-WEEKDAY(DATE(AnnoCalendario,8,1))+1</definedName>
    <definedName name="AnnoCalendario">'Calendario dei turni di lavoro'!$AC$1</definedName>
    <definedName name="AprDom1">DATE(AnnoCalendario,4,1)-WEEKDAY(DATE(AnnoCalendario,4,1))+1</definedName>
    <definedName name="DicDom1">DATE(AnnoCalendario,12,1)-WEEKDAY(DATE(AnnoCalendario,12,1))+1</definedName>
    <definedName name="FebDom1">DATE(AnnoCalendario,2,1)-WEEKDAY(DATE(AnnoCalendario,2,1))+1</definedName>
    <definedName name="GenDom1">DATE(AnnoCalendario,1,1)-WEEKDAY(DATE(AnnoCalendario,1,1))+1</definedName>
    <definedName name="GiuDom1">DATE(AnnoCalendario,6,1)-WEEKDAY(DATE(AnnoCalendario,6,1))+1</definedName>
    <definedName name="Intervallo_Giorni">'Calendario dei turni di lavoro'!$B$7:$H$12,'Calendario dei turni di lavoro'!$J$7:$P$12,'Calendario dei turni di lavoro'!$R$7:$X$12,'Calendario dei turni di lavoro'!$Z$7:$AF$12,'Calendario dei turni di lavoro'!$B$16:$H$21,'Calendario dei turni di lavoro'!$J$16:$P$21,'Calendario dei turni di lavoro'!$R$16:$X$21,'Calendario dei turni di lavoro'!$Z$16:$AF$21,'Calendario dei turni di lavoro'!$B$25:$H$30,'Calendario dei turni di lavoro'!$J$25:$P$30,'Calendario dei turni di lavoro'!$R$25:$X$30,'Calendario dei turni di lavoro'!$Z$25:$AF$30</definedName>
    <definedName name="LugDom1">DATE(AnnoCalendario,7,1)-WEEKDAY(DATE(AnnoCalendario,7,1))+1</definedName>
    <definedName name="MagDom1">DATE(AnnoCalendario,5,1)-WEEKDAY(DATE(AnnoCalendario,5,1))+1</definedName>
    <definedName name="MarDom1">DATE(AnnoCalendario,3,1)-WEEKDAY(DATE(AnnoCalendario,3,1))+1</definedName>
    <definedName name="Modello_Inizio">#REF!</definedName>
    <definedName name="Modello_turni">#REF!</definedName>
    <definedName name="NovDom1">DATE(AnnoCalendario,11,1)-WEEKDAY(DATE(AnnoCalendario,11,1))+1</definedName>
    <definedName name="OttDom1">DATE(AnnoCalendario,10,1)-WEEKDAY(DATE(AnnoCalendario,10,1))+1</definedName>
    <definedName name="SetDom1">DATE(AnnoCalendario,9,1)-WEEKDAY(DATE(AnnoCalendario,9,1))+1</definedName>
    <definedName name="Turno1_Codice">#REF!</definedName>
    <definedName name="Turno2_Codice">#REF!</definedName>
    <definedName name="Turno3_Cod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0" i="16" l="1"/>
  <c r="AE30" i="16"/>
  <c r="AD30" i="16"/>
  <c r="AC30" i="16"/>
  <c r="AB30" i="16"/>
  <c r="AA30" i="16"/>
  <c r="Z30" i="16"/>
  <c r="AF29" i="16"/>
  <c r="AE29" i="16"/>
  <c r="AD29" i="16"/>
  <c r="AC29" i="16"/>
  <c r="AB29" i="16"/>
  <c r="AA29" i="16"/>
  <c r="Z29" i="16"/>
  <c r="AF28" i="16"/>
  <c r="AE28" i="16"/>
  <c r="AD28" i="16"/>
  <c r="AC28" i="16"/>
  <c r="AB28" i="16"/>
  <c r="AA28" i="16"/>
  <c r="Z28" i="16"/>
  <c r="AF27" i="16"/>
  <c r="AE27" i="16"/>
  <c r="AD27" i="16"/>
  <c r="AC27" i="16"/>
  <c r="AB27" i="16"/>
  <c r="AA27" i="16"/>
  <c r="Z27" i="16"/>
  <c r="AF26" i="16"/>
  <c r="AE26" i="16"/>
  <c r="AD26" i="16"/>
  <c r="AC26" i="16"/>
  <c r="AB26" i="16"/>
  <c r="AA26" i="16"/>
  <c r="Z26" i="16"/>
  <c r="AF25" i="16"/>
  <c r="AE25" i="16"/>
  <c r="AD25" i="16"/>
  <c r="AC25" i="16"/>
  <c r="AB25" i="16"/>
  <c r="AA25" i="16"/>
  <c r="Z25" i="16"/>
  <c r="X30" i="16"/>
  <c r="W30" i="16"/>
  <c r="V30" i="16"/>
  <c r="U30" i="16"/>
  <c r="T30" i="16"/>
  <c r="S30" i="16"/>
  <c r="R30" i="16"/>
  <c r="X29" i="16"/>
  <c r="W29" i="16"/>
  <c r="V29" i="16"/>
  <c r="U29" i="16"/>
  <c r="T29" i="16"/>
  <c r="S29" i="16"/>
  <c r="R29" i="16"/>
  <c r="X28" i="16"/>
  <c r="W28" i="16"/>
  <c r="V28" i="16"/>
  <c r="U28" i="16"/>
  <c r="T28" i="16"/>
  <c r="S28" i="16"/>
  <c r="R28" i="16"/>
  <c r="X27" i="16"/>
  <c r="W27" i="16"/>
  <c r="V27" i="16"/>
  <c r="U27" i="16"/>
  <c r="T27" i="16"/>
  <c r="S27" i="16"/>
  <c r="R27" i="16"/>
  <c r="X26" i="16"/>
  <c r="W26" i="16"/>
  <c r="V26" i="16"/>
  <c r="U26" i="16"/>
  <c r="T26" i="16"/>
  <c r="S26" i="16"/>
  <c r="R26" i="16"/>
  <c r="X25" i="16"/>
  <c r="W25" i="16"/>
  <c r="V25" i="16"/>
  <c r="U25" i="16"/>
  <c r="T25" i="16"/>
  <c r="S25" i="16"/>
  <c r="R25" i="16"/>
  <c r="P30" i="16"/>
  <c r="O30" i="16"/>
  <c r="N30" i="16"/>
  <c r="M30" i="16"/>
  <c r="L30" i="16"/>
  <c r="K30" i="16"/>
  <c r="J30" i="16"/>
  <c r="P29" i="16"/>
  <c r="O29" i="16"/>
  <c r="N29" i="16"/>
  <c r="M29" i="16"/>
  <c r="L29" i="16"/>
  <c r="K29" i="16"/>
  <c r="J29" i="16"/>
  <c r="P28" i="16"/>
  <c r="O28" i="16"/>
  <c r="N28" i="16"/>
  <c r="M28" i="16"/>
  <c r="L28" i="16"/>
  <c r="K28" i="16"/>
  <c r="J28" i="16"/>
  <c r="P27" i="16"/>
  <c r="O27" i="16"/>
  <c r="N27" i="16"/>
  <c r="M27" i="16"/>
  <c r="L27" i="16"/>
  <c r="K27" i="16"/>
  <c r="J27" i="16"/>
  <c r="P26" i="16"/>
  <c r="O26" i="16"/>
  <c r="N26" i="16"/>
  <c r="M26" i="16"/>
  <c r="L26" i="16"/>
  <c r="K26" i="16"/>
  <c r="J26" i="16"/>
  <c r="P25" i="16"/>
  <c r="O25" i="16"/>
  <c r="N25" i="16"/>
  <c r="M25" i="16"/>
  <c r="L25" i="16"/>
  <c r="K25" i="16"/>
  <c r="J25" i="16"/>
  <c r="H30" i="16"/>
  <c r="G30" i="16"/>
  <c r="F30" i="16"/>
  <c r="E30" i="16"/>
  <c r="D30" i="16"/>
  <c r="C30" i="16"/>
  <c r="B30" i="16"/>
  <c r="H29" i="16"/>
  <c r="G29" i="16"/>
  <c r="F29" i="16"/>
  <c r="E29" i="16"/>
  <c r="D29" i="16"/>
  <c r="C29" i="16"/>
  <c r="B29" i="16"/>
  <c r="H28" i="16"/>
  <c r="G28" i="16"/>
  <c r="F28" i="16"/>
  <c r="E28" i="16"/>
  <c r="D28" i="16"/>
  <c r="C28" i="16"/>
  <c r="B28" i="16"/>
  <c r="H27" i="16"/>
  <c r="G27" i="16"/>
  <c r="F27" i="16"/>
  <c r="E27" i="16"/>
  <c r="D27" i="16"/>
  <c r="C27" i="16"/>
  <c r="B27" i="16"/>
  <c r="H26" i="16"/>
  <c r="G26" i="16"/>
  <c r="F26" i="16"/>
  <c r="E26" i="16"/>
  <c r="D26" i="16"/>
  <c r="C26" i="16"/>
  <c r="B26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AF20" i="16"/>
  <c r="AE20" i="16"/>
  <c r="AD20" i="16"/>
  <c r="AC20" i="16"/>
  <c r="AB20" i="16"/>
  <c r="AA20" i="16"/>
  <c r="Z20" i="16"/>
  <c r="AF19" i="16"/>
  <c r="AE19" i="16"/>
  <c r="AD19" i="16"/>
  <c r="AC19" i="16"/>
  <c r="AB19" i="16"/>
  <c r="AA19" i="16"/>
  <c r="Z19" i="16"/>
  <c r="AF18" i="16"/>
  <c r="AE18" i="16"/>
  <c r="AD18" i="16"/>
  <c r="AC18" i="16"/>
  <c r="AB18" i="16"/>
  <c r="AA18" i="16"/>
  <c r="Z18" i="16"/>
  <c r="AF17" i="16"/>
  <c r="AE17" i="16"/>
  <c r="AD17" i="16"/>
  <c r="AC17" i="16"/>
  <c r="AB17" i="16"/>
  <c r="AA17" i="16"/>
  <c r="Z17" i="16"/>
  <c r="AF16" i="16"/>
  <c r="AE16" i="16"/>
  <c r="AD16" i="16"/>
  <c r="AC16" i="16"/>
  <c r="AB16" i="16"/>
  <c r="AA16" i="16"/>
  <c r="Z16" i="16"/>
  <c r="X21" i="16"/>
  <c r="W21" i="16"/>
  <c r="V21" i="16"/>
  <c r="U21" i="16"/>
  <c r="T21" i="16"/>
  <c r="S21" i="16"/>
  <c r="R21" i="16"/>
  <c r="X20" i="16"/>
  <c r="W20" i="16"/>
  <c r="V20" i="16"/>
  <c r="U20" i="16"/>
  <c r="T20" i="16"/>
  <c r="S20" i="16"/>
  <c r="R20" i="16"/>
  <c r="X19" i="16"/>
  <c r="W19" i="16"/>
  <c r="V19" i="16"/>
  <c r="U19" i="16"/>
  <c r="T19" i="16"/>
  <c r="S19" i="16"/>
  <c r="R19" i="16"/>
  <c r="X18" i="16"/>
  <c r="W18" i="16"/>
  <c r="V18" i="16"/>
  <c r="U18" i="16"/>
  <c r="T18" i="16"/>
  <c r="S18" i="16"/>
  <c r="R18" i="16"/>
  <c r="X17" i="16"/>
  <c r="W17" i="16"/>
  <c r="V17" i="16"/>
  <c r="U17" i="16"/>
  <c r="T17" i="16"/>
  <c r="S17" i="16"/>
  <c r="R17" i="16"/>
  <c r="X16" i="16"/>
  <c r="W16" i="16"/>
  <c r="V16" i="16"/>
  <c r="U16" i="16"/>
  <c r="T16" i="16"/>
  <c r="S16" i="16"/>
  <c r="R16" i="16"/>
  <c r="P21" i="16"/>
  <c r="O21" i="16"/>
  <c r="N21" i="16"/>
  <c r="M21" i="16"/>
  <c r="L21" i="16"/>
  <c r="K21" i="16"/>
  <c r="J21" i="16"/>
  <c r="P20" i="16"/>
  <c r="O20" i="16"/>
  <c r="N20" i="16"/>
  <c r="M20" i="16"/>
  <c r="L20" i="16"/>
  <c r="K20" i="16"/>
  <c r="J20" i="16"/>
  <c r="P19" i="16"/>
  <c r="O19" i="16"/>
  <c r="N19" i="16"/>
  <c r="M19" i="16"/>
  <c r="L19" i="16"/>
  <c r="K19" i="16"/>
  <c r="J19" i="16"/>
  <c r="P18" i="16"/>
  <c r="O18" i="16"/>
  <c r="N18" i="16"/>
  <c r="M18" i="16"/>
  <c r="L18" i="16"/>
  <c r="K18" i="16"/>
  <c r="J18" i="16"/>
  <c r="P17" i="16"/>
  <c r="O17" i="16"/>
  <c r="N17" i="16"/>
  <c r="M17" i="16"/>
  <c r="L17" i="16"/>
  <c r="K17" i="16"/>
  <c r="J17" i="16"/>
  <c r="P16" i="16"/>
  <c r="O16" i="16"/>
  <c r="N16" i="16"/>
  <c r="M16" i="16"/>
  <c r="L16" i="16"/>
  <c r="K16" i="16"/>
  <c r="J16" i="16"/>
  <c r="H21" i="16"/>
  <c r="G21" i="16"/>
  <c r="F21" i="16"/>
  <c r="E21" i="16"/>
  <c r="D21" i="16"/>
  <c r="C21" i="16"/>
  <c r="B21" i="16"/>
  <c r="H20" i="16"/>
  <c r="G20" i="16"/>
  <c r="F20" i="16"/>
  <c r="E20" i="16"/>
  <c r="D20" i="16"/>
  <c r="C20" i="16"/>
  <c r="B20" i="16"/>
  <c r="H19" i="16"/>
  <c r="G19" i="16"/>
  <c r="F19" i="16"/>
  <c r="E19" i="16"/>
  <c r="D19" i="16"/>
  <c r="C19" i="16"/>
  <c r="B19" i="16"/>
  <c r="H18" i="16"/>
  <c r="G18" i="16"/>
  <c r="F18" i="16"/>
  <c r="E18" i="16"/>
  <c r="D18" i="16"/>
  <c r="C18" i="16"/>
  <c r="B18" i="16"/>
  <c r="H17" i="16"/>
  <c r="G17" i="16"/>
  <c r="F17" i="16"/>
  <c r="E17" i="16"/>
  <c r="D17" i="16"/>
  <c r="C17" i="16"/>
  <c r="B17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AF11" i="16"/>
  <c r="AE11" i="16"/>
  <c r="AD11" i="16"/>
  <c r="AC11" i="16"/>
  <c r="AB11" i="16"/>
  <c r="AA11" i="16"/>
  <c r="Z11" i="16"/>
  <c r="AF10" i="16"/>
  <c r="AE10" i="16"/>
  <c r="AD10" i="16"/>
  <c r="AC10" i="16"/>
  <c r="AB10" i="16"/>
  <c r="AA10" i="16"/>
  <c r="Z10" i="16"/>
  <c r="AF9" i="16"/>
  <c r="AE9" i="16"/>
  <c r="AD9" i="16"/>
  <c r="AC9" i="16"/>
  <c r="AB9" i="16"/>
  <c r="AA9" i="16"/>
  <c r="Z9" i="16"/>
  <c r="AF8" i="16"/>
  <c r="AE8" i="16"/>
  <c r="AD8" i="16"/>
  <c r="AC8" i="16"/>
  <c r="AB8" i="16"/>
  <c r="AA8" i="16"/>
  <c r="Z8" i="16"/>
  <c r="AF7" i="16"/>
  <c r="AE7" i="16"/>
  <c r="AD7" i="16"/>
  <c r="AC7" i="16"/>
  <c r="AB7" i="16"/>
  <c r="AA7" i="16"/>
  <c r="Z7" i="16"/>
  <c r="X12" i="16"/>
  <c r="W12" i="16"/>
  <c r="V12" i="16"/>
  <c r="U12" i="16"/>
  <c r="T12" i="16"/>
  <c r="S12" i="16"/>
  <c r="R12" i="16"/>
  <c r="X11" i="16"/>
  <c r="W11" i="16"/>
  <c r="V11" i="16"/>
  <c r="U11" i="16"/>
  <c r="T11" i="16"/>
  <c r="S11" i="16"/>
  <c r="R11" i="16"/>
  <c r="X10" i="16"/>
  <c r="W10" i="16"/>
  <c r="V10" i="16"/>
  <c r="U10" i="16"/>
  <c r="T10" i="16"/>
  <c r="S10" i="16"/>
  <c r="R10" i="16"/>
  <c r="X9" i="16"/>
  <c r="W9" i="16"/>
  <c r="V9" i="16"/>
  <c r="U9" i="16"/>
  <c r="T9" i="16"/>
  <c r="S9" i="16"/>
  <c r="R9" i="16"/>
  <c r="X8" i="16"/>
  <c r="W8" i="16"/>
  <c r="V8" i="16"/>
  <c r="U8" i="16"/>
  <c r="T8" i="16"/>
  <c r="S8" i="16"/>
  <c r="R8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<sst xmlns="http://schemas.openxmlformats.org/spreadsheetml/2006/main" count="97" uniqueCount="20">
  <si>
    <t>Gennaio</t>
  </si>
  <si>
    <t>Lu</t>
  </si>
  <si>
    <t>Maggio</t>
  </si>
  <si>
    <t>Settembre</t>
  </si>
  <si>
    <t>Ma</t>
  </si>
  <si>
    <t>Me</t>
  </si>
  <si>
    <t>Gi</t>
  </si>
  <si>
    <t>Ve</t>
  </si>
  <si>
    <t>Sa</t>
  </si>
  <si>
    <t>Do</t>
  </si>
  <si>
    <t>Febbraio</t>
  </si>
  <si>
    <t>Giugno</t>
  </si>
  <si>
    <t>Ottobre</t>
  </si>
  <si>
    <t>Marzo</t>
  </si>
  <si>
    <t>Luglio</t>
  </si>
  <si>
    <t>Novembre</t>
  </si>
  <si>
    <t>Aprile</t>
  </si>
  <si>
    <t>Agosto</t>
  </si>
  <si>
    <t>Dicembre</t>
  </si>
  <si>
    <t>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</si>
</sst>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KZT&quot;* #,##0_);_(&quot;KZT&quot;* \(#,##0\);_(&quot;KZT&quot;* &quot;-&quot;_);_(@_)"/>
    <numFmt numFmtId="167" formatCode="_(&quot;KZT&quot;* #,##0.00_);_(&quot;KZT&quot;* \(#,##0.00\);_(&quot;KZT&quot;* &quot;-&quot;??_);_(@_)"/>
    <numFmt numFmtId="168" formatCode="d"/>
  </numFmts>
  <fonts count="41" x14ac:knownFonts="1">
    <font>
      <sz val="12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theme="0" tint="-0.499984740745262"/>
      <name val="Calibri"/>
      <family val="2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2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rgb="FF006100"/>
      <name val="Arial"/>
      <family val="2"/>
      <scheme val="minor"/>
    </font>
    <font>
      <sz val="12"/>
      <color rgb="FF9C0006"/>
      <name val="Arial"/>
      <family val="2"/>
      <scheme val="minor"/>
    </font>
    <font>
      <sz val="12"/>
      <color rgb="FF9C5700"/>
      <name val="Arial"/>
      <family val="2"/>
      <scheme val="minor"/>
    </font>
    <font>
      <sz val="12"/>
      <color rgb="FF3F3F76"/>
      <name val="Arial"/>
      <family val="2"/>
      <scheme val="minor"/>
    </font>
    <font>
      <b/>
      <sz val="12"/>
      <color rgb="FF3F3F3F"/>
      <name val="Arial"/>
      <family val="2"/>
      <scheme val="minor"/>
    </font>
    <font>
      <b/>
      <sz val="12"/>
      <color rgb="FFFA7D00"/>
      <name val="Arial"/>
      <family val="2"/>
      <scheme val="minor"/>
    </font>
    <font>
      <sz val="12"/>
      <color rgb="FFFA7D0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rgb="FFFF0000"/>
      <name val="Arial"/>
      <family val="2"/>
      <scheme val="minor"/>
    </font>
    <font>
      <i/>
      <sz val="12"/>
      <color rgb="FF7F7F7F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22"/>
      <color theme="0" tint="-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9"/>
      <color theme="3" tint="-0.249977111117893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1" tint="4.9989318521683403E-2"/>
      <name val="Arial"/>
      <family val="2"/>
      <scheme val="minor"/>
    </font>
    <font>
      <b/>
      <sz val="22"/>
      <color theme="7" tint="-0.249977111117893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theme="0"/>
      <name val="Arial"/>
      <family val="2"/>
      <scheme val="major"/>
    </font>
    <font>
      <sz val="12"/>
      <color theme="1" tint="0.14999847407452621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6"/>
      <color theme="7" tint="-0.499984740745262"/>
      <name val="Arial"/>
      <family val="2"/>
      <scheme val="major"/>
    </font>
    <font>
      <sz val="40"/>
      <color theme="3" tint="-0.499984740745262"/>
      <name val="Arial"/>
      <family val="2"/>
      <scheme val="major"/>
    </font>
    <font>
      <sz val="42"/>
      <color theme="3" tint="-0.499984740745262"/>
      <name val="Arial"/>
      <family val="2"/>
      <scheme val="major"/>
    </font>
    <font>
      <b/>
      <sz val="16"/>
      <color theme="7" tint="-0.499984740745262"/>
      <name val="Arial"/>
      <family val="2"/>
      <scheme val="major"/>
    </font>
    <font>
      <sz val="11"/>
      <color theme="1" tint="0.1499984740745262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6"/>
      <name val="Arial"/>
      <family val="2"/>
      <charset val="204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6">
    <xf numFmtId="0" fontId="0" fillId="0" borderId="0"/>
    <xf numFmtId="0" fontId="23" fillId="33" borderId="1" applyNumberFormat="0">
      <alignment horizontal="center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4" borderId="1" applyNumberFormat="0">
      <alignment horizontal="center" vertical="center"/>
    </xf>
    <xf numFmtId="0" fontId="24" fillId="0" borderId="1" applyNumberFormat="0">
      <alignment horizontal="center" vertical="center"/>
    </xf>
    <xf numFmtId="0" fontId="28" fillId="36" borderId="1">
      <alignment horizontal="center" vertical="center"/>
    </xf>
    <xf numFmtId="0" fontId="23" fillId="35" borderId="1">
      <alignment horizontal="center" vertical="center"/>
    </xf>
    <xf numFmtId="0" fontId="28" fillId="29" borderId="1">
      <alignment horizontal="center" vertical="center"/>
    </xf>
    <xf numFmtId="0" fontId="26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32" fillId="0" borderId="11" xfId="52" applyNumberFormat="1" applyFont="1" applyFill="1" applyBorder="1">
      <alignment horizontal="center" vertical="center"/>
    </xf>
    <xf numFmtId="168" fontId="32" fillId="0" borderId="11" xfId="51" applyNumberFormat="1" applyFont="1" applyBorder="1">
      <alignment horizontal="center" vertical="center"/>
    </xf>
    <xf numFmtId="168" fontId="32" fillId="0" borderId="1" xfId="53" applyNumberFormat="1" applyFont="1" applyFill="1">
      <alignment horizontal="center" vertical="center"/>
    </xf>
    <xf numFmtId="168" fontId="32" fillId="0" borderId="1" xfId="51" applyNumberFormat="1" applyFont="1">
      <alignment horizontal="center" vertical="center"/>
    </xf>
    <xf numFmtId="168" fontId="32" fillId="0" borderId="1" xfId="52" applyNumberFormat="1" applyFont="1" applyFill="1">
      <alignment horizontal="center" vertical="center"/>
    </xf>
    <xf numFmtId="168" fontId="32" fillId="0" borderId="1" xfId="54" applyNumberFormat="1" applyFont="1" applyFill="1">
      <alignment horizontal="center" vertical="center"/>
    </xf>
    <xf numFmtId="168" fontId="32" fillId="0" borderId="1" xfId="1" applyNumberFormat="1" applyFont="1" applyFill="1">
      <alignment horizontal="center" vertical="center"/>
    </xf>
    <xf numFmtId="168" fontId="32" fillId="0" borderId="1" xfId="50" applyNumberFormat="1" applyFont="1" applyFill="1">
      <alignment horizontal="center" vertical="center"/>
    </xf>
    <xf numFmtId="168" fontId="32" fillId="0" borderId="1" xfId="0" applyNumberFormat="1" applyFont="1" applyBorder="1" applyAlignment="1">
      <alignment horizontal="center" vertical="center"/>
    </xf>
    <xf numFmtId="0" fontId="31" fillId="39" borderId="12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33" fillId="0" borderId="0" xfId="0" applyFont="1"/>
    <xf numFmtId="0" fontId="37" fillId="0" borderId="0" xfId="0" applyFont="1" applyAlignment="1">
      <alignment vertical="top"/>
    </xf>
    <xf numFmtId="168" fontId="33" fillId="0" borderId="0" xfId="0" applyNumberFormat="1" applyFont="1"/>
    <xf numFmtId="0" fontId="25" fillId="0" borderId="0" xfId="0" applyFont="1" applyAlignment="1">
      <alignment horizontal="left" vertical="center"/>
    </xf>
    <xf numFmtId="0" fontId="38" fillId="40" borderId="15" xfId="0" applyFont="1" applyFill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39" fillId="0" borderId="0" xfId="0" applyFont="1" applyAlignment="1">
      <alignment vertical="center"/>
    </xf>
    <xf numFmtId="0" fontId="35" fillId="0" borderId="14" xfId="0" applyFont="1" applyBorder="1"/>
    <xf numFmtId="0" fontId="36" fillId="0" borderId="14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top"/>
    </xf>
    <xf numFmtId="49" fontId="40" fillId="0" borderId="0" xfId="0" applyNumberFormat="1" applyFont="1" applyAlignment="1">
      <alignment horizontal="center" vertical="top"/>
    </xf>
  </cellXfs>
  <cellStyles count="56">
    <cellStyle name="20% - Colore 1" xfId="27" builtinId="30" hidden="1"/>
    <cellStyle name="20% - Colore 2" xfId="31" builtinId="34" hidden="1"/>
    <cellStyle name="20% - Colore 3" xfId="35" builtinId="38" hidden="1"/>
    <cellStyle name="20% - Colore 4" xfId="39" builtinId="42" hidden="1"/>
    <cellStyle name="20% - Colore 5" xfId="43" builtinId="46" hidden="1"/>
    <cellStyle name="20% - Colore 6" xfId="47" builtinId="50" hidden="1"/>
    <cellStyle name="40% - Colore 1" xfId="28" builtinId="31" hidden="1"/>
    <cellStyle name="40% - Colore 2" xfId="32" builtinId="35" hidden="1"/>
    <cellStyle name="40% - Colore 3" xfId="36" builtinId="39" hidden="1"/>
    <cellStyle name="40% - Colore 4" xfId="40" builtinId="43" hidden="1"/>
    <cellStyle name="40% - Colore 5" xfId="44" builtinId="47" hidden="1"/>
    <cellStyle name="40% - Colore 6" xfId="48" builtinId="51" hidden="1"/>
    <cellStyle name="60% - Colore 1" xfId="29" builtinId="32" hidden="1"/>
    <cellStyle name="60% - Colore 2" xfId="33" builtinId="36" hidden="1"/>
    <cellStyle name="60% - Colore 3" xfId="37" builtinId="40" hidden="1"/>
    <cellStyle name="60% - Colore 4" xfId="41" builtinId="44" hidden="1"/>
    <cellStyle name="60% - Colore 5" xfId="45" builtinId="48" hidden="1"/>
    <cellStyle name="60% - Colore 6" xfId="49" builtinId="52" hidden="1"/>
    <cellStyle name="Calcolo" xfId="19" builtinId="22" hidden="1"/>
    <cellStyle name="Cella collegata" xfId="20" builtinId="24" hidden="1"/>
    <cellStyle name="Cella da controllare" xfId="21" builtinId="23" hidden="1"/>
    <cellStyle name="Collegamento ipertestuale" xfId="2" builtinId="8" hidden="1"/>
    <cellStyle name="Collegamento ipertestuale visitato" xfId="3" builtinId="9" hidden="1"/>
    <cellStyle name="Colore 1" xfId="26" builtinId="29" hidden="1"/>
    <cellStyle name="Colore 2" xfId="30" builtinId="33" hidden="1"/>
    <cellStyle name="Colore 3" xfId="34" builtinId="37" hidden="1"/>
    <cellStyle name="Colore 4" xfId="38" builtinId="41" hidden="1"/>
    <cellStyle name="Colore 5" xfId="42" builtinId="45" hidden="1"/>
    <cellStyle name="Colore 6" xfId="46" builtinId="49" hidden="1"/>
    <cellStyle name="Festività" xfId="1" xr:uid="{00000000-0005-0000-0000-000029000000}"/>
    <cellStyle name="Giornata libera" xfId="51" xr:uid="{00000000-0005-0000-0000-00001F000000}"/>
    <cellStyle name="Input" xfId="17" builtinId="20" hidden="1"/>
    <cellStyle name="Migliaia" xfId="4" builtinId="3" hidden="1"/>
    <cellStyle name="Migliaia [0]" xfId="5" builtinId="6" hidden="1"/>
    <cellStyle name="Neutrale" xfId="16" builtinId="28" hidden="1"/>
    <cellStyle name="Non lavorativo" xfId="50" xr:uid="{00000000-0005-0000-0000-00002F000000}"/>
    <cellStyle name="Normale" xfId="0" builtinId="0"/>
    <cellStyle name="Normale 2" xfId="55" xr:uid="{00000000-0005-0000-0000-000031000000}"/>
    <cellStyle name="Nota" xfId="23" builtinId="10" hidden="1"/>
    <cellStyle name="Output" xfId="18" builtinId="21" hidden="1"/>
    <cellStyle name="Percentuale" xfId="8" builtinId="5" hidden="1"/>
    <cellStyle name="Testo avviso" xfId="22" builtinId="11" hidden="1"/>
    <cellStyle name="Testo descrittivo" xfId="24" builtinId="53" hidden="1"/>
    <cellStyle name="Titolo" xfId="9" builtinId="15" hidden="1"/>
    <cellStyle name="Titolo 1" xfId="10" builtinId="16" hidden="1"/>
    <cellStyle name="Titolo 2" xfId="11" builtinId="17" hidden="1"/>
    <cellStyle name="Titolo 3" xfId="12" builtinId="18" hidden="1"/>
    <cellStyle name="Titolo 4" xfId="13" builtinId="19" hidden="1"/>
    <cellStyle name="Totale" xfId="25" builtinId="25" hidden="1"/>
    <cellStyle name="Turno diurno" xfId="52" xr:uid="{00000000-0005-0000-0000-000020000000}"/>
    <cellStyle name="Turno diurno/notturno" xfId="54" xr:uid="{00000000-0005-0000-0000-000021000000}"/>
    <cellStyle name="Turno notturno" xfId="53" xr:uid="{00000000-0005-0000-0000-00002E000000}"/>
    <cellStyle name="Valore non valido" xfId="15" builtinId="27" hidden="1"/>
    <cellStyle name="Valore valido" xfId="14" builtinId="26" hidden="1"/>
    <cellStyle name="Valuta" xfId="6" builtinId="4" hidden="1"/>
    <cellStyle name="Valuta [0]" xfId="7" builtinId="7" hidden="1"/>
  </cellStyles>
  <dxfs count="7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0E668B"/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AnnoCalendario" max="2999" min="1900" page="10" val="20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412750</xdr:colOff>
          <xdr:row>0</xdr:row>
          <xdr:rowOff>342900</xdr:rowOff>
        </xdr:from>
        <xdr:to>
          <xdr:col>28</xdr:col>
          <xdr:colOff>146050</xdr:colOff>
          <xdr:row>0</xdr:row>
          <xdr:rowOff>647700</xdr:rowOff>
        </xdr:to>
        <xdr:sp macro="" textlink="">
          <xdr:nvSpPr>
            <xdr:cNvPr id="1025" name="Casella di selezione" descr="Usare la casella di selezione per cambiare l'anno di calendario oppure immettere l'anno nella cella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 Shift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2"/>
  <sheetViews>
    <sheetView showGridLines="0" tabSelected="1" zoomScale="40" zoomScaleNormal="40" workbookViewId="0">
      <selection activeCell="Z23" sqref="Z23:AF23"/>
    </sheetView>
  </sheetViews>
  <sheetFormatPr defaultColWidth="0" defaultRowHeight="26.15" customHeight="1" x14ac:dyDescent="0.35"/>
  <cols>
    <col min="1" max="1" width="1.69140625" style="24" customWidth="1"/>
    <col min="2" max="8" width="4.69140625" style="24" customWidth="1"/>
    <col min="9" max="9" width="4.3828125" style="24" customWidth="1"/>
    <col min="10" max="16" width="4.69140625" style="24" customWidth="1"/>
    <col min="17" max="17" width="4.3828125" style="24" customWidth="1"/>
    <col min="18" max="24" width="4.69140625" style="24" customWidth="1"/>
    <col min="25" max="25" width="4.3828125" style="24" customWidth="1"/>
    <col min="26" max="32" width="4.69140625" style="24" customWidth="1"/>
    <col min="33" max="33" width="1.69140625" style="24" customWidth="1"/>
    <col min="34" max="16384" width="3.07421875" style="24" hidden="1"/>
  </cols>
  <sheetData>
    <row r="1" spans="2:33" s="1" customFormat="1" ht="65.25" customHeight="1" x14ac:dyDescent="1.05">
      <c r="B1" s="33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34">
        <v>2021</v>
      </c>
      <c r="AD1" s="34"/>
      <c r="AE1" s="34"/>
      <c r="AF1" s="34"/>
      <c r="AG1" s="32"/>
    </row>
    <row r="2" spans="2:33" s="1" customFormat="1" ht="14.15" customHeight="1" x14ac:dyDescent="0.35">
      <c r="B2" s="5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4" customFormat="1" ht="24" customHeight="1" x14ac:dyDescent="0.35">
      <c r="B3" s="30"/>
      <c r="C3" s="31"/>
      <c r="H3" s="29"/>
      <c r="I3" s="31"/>
      <c r="L3" s="27"/>
      <c r="N3" s="28"/>
      <c r="O3" s="31"/>
    </row>
    <row r="4" spans="2:33" s="1" customFormat="1" ht="26.15" customHeight="1" x14ac:dyDescent="0.35"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25" customFormat="1" ht="25.5" customHeight="1" x14ac:dyDescent="0.35">
      <c r="B5" s="36" t="s">
        <v>0</v>
      </c>
      <c r="C5" s="35"/>
      <c r="D5" s="35"/>
      <c r="E5" s="35"/>
      <c r="F5" s="35"/>
      <c r="G5" s="35"/>
      <c r="H5" s="35"/>
      <c r="J5" s="36" t="s">
        <v>10</v>
      </c>
      <c r="K5" s="35"/>
      <c r="L5" s="35"/>
      <c r="M5" s="35"/>
      <c r="N5" s="35"/>
      <c r="O5" s="35"/>
      <c r="P5" s="35"/>
      <c r="R5" s="36" t="s">
        <v>13</v>
      </c>
      <c r="S5" s="35"/>
      <c r="T5" s="35"/>
      <c r="U5" s="35"/>
      <c r="V5" s="35"/>
      <c r="W5" s="35"/>
      <c r="X5" s="35"/>
      <c r="Z5" s="36" t="s">
        <v>16</v>
      </c>
      <c r="AA5" s="35"/>
      <c r="AB5" s="35"/>
      <c r="AC5" s="35"/>
      <c r="AD5" s="35"/>
      <c r="AE5" s="35"/>
      <c r="AF5" s="35"/>
    </row>
    <row r="6" spans="2:33" s="6" customFormat="1" ht="26.15" customHeight="1" x14ac:dyDescent="0.25">
      <c r="B6" s="19" t="s">
        <v>1</v>
      </c>
      <c r="C6" s="19" t="s">
        <v>4</v>
      </c>
      <c r="D6" s="19" t="s">
        <v>5</v>
      </c>
      <c r="E6" s="19" t="s">
        <v>6</v>
      </c>
      <c r="F6" s="19" t="s">
        <v>7</v>
      </c>
      <c r="G6" s="20" t="s">
        <v>8</v>
      </c>
      <c r="H6" s="20" t="s">
        <v>9</v>
      </c>
      <c r="J6" s="19" t="s">
        <v>1</v>
      </c>
      <c r="K6" s="19" t="s">
        <v>4</v>
      </c>
      <c r="L6" s="19" t="s">
        <v>5</v>
      </c>
      <c r="M6" s="19" t="s">
        <v>6</v>
      </c>
      <c r="N6" s="19" t="s">
        <v>7</v>
      </c>
      <c r="O6" s="20" t="s">
        <v>8</v>
      </c>
      <c r="P6" s="20" t="s">
        <v>9</v>
      </c>
      <c r="R6" s="19" t="s">
        <v>1</v>
      </c>
      <c r="S6" s="19" t="s">
        <v>4</v>
      </c>
      <c r="T6" s="19" t="s">
        <v>5</v>
      </c>
      <c r="U6" s="19" t="s">
        <v>6</v>
      </c>
      <c r="V6" s="19" t="s">
        <v>7</v>
      </c>
      <c r="W6" s="20" t="s">
        <v>8</v>
      </c>
      <c r="X6" s="20" t="s">
        <v>9</v>
      </c>
      <c r="Z6" s="19" t="s">
        <v>1</v>
      </c>
      <c r="AA6" s="19" t="s">
        <v>4</v>
      </c>
      <c r="AB6" s="19" t="s">
        <v>5</v>
      </c>
      <c r="AC6" s="19" t="s">
        <v>6</v>
      </c>
      <c r="AD6" s="19" t="s">
        <v>7</v>
      </c>
      <c r="AE6" s="20" t="s">
        <v>8</v>
      </c>
      <c r="AF6" s="20" t="s">
        <v>9</v>
      </c>
    </row>
    <row r="7" spans="2:33" s="8" customFormat="1" ht="26.15" customHeight="1" x14ac:dyDescent="0.35">
      <c r="B7" s="9" t="str">
        <f>IF(DAY(_xlfn.SINGLE(GenDom1))=1,"",IF(AND(YEAR(_xlfn.SINGLE(GenDom1)+1)=_xlfn.SINGLE(AnnoCalendario),MONTH(_xlfn.SINGLE(GenDom1)+1)=1),_xlfn.SINGLE(GenDom1)+1,""))</f>
        <v/>
      </c>
      <c r="C7" s="9" t="str">
        <f>IF(DAY(_xlfn.SINGLE(GenDom1))=1,"",IF(AND(YEAR(_xlfn.SINGLE(GenDom1)+2)=_xlfn.SINGLE(AnnoCalendario),MONTH(_xlfn.SINGLE(GenDom1)+2)=1),_xlfn.SINGLE(GenDom1)+2,""))</f>
        <v/>
      </c>
      <c r="D7" s="10" t="str">
        <f>IF(DAY(_xlfn.SINGLE(GenDom1))=1,"",IF(AND(YEAR(_xlfn.SINGLE(GenDom1)+3)=_xlfn.SINGLE(AnnoCalendario),MONTH(_xlfn.SINGLE(GenDom1)+3)=1),_xlfn.SINGLE(GenDom1)+3,""))</f>
        <v/>
      </c>
      <c r="E7" s="10" t="str">
        <f>IF(DAY(_xlfn.SINGLE(GenDom1))=1,"",IF(AND(YEAR(_xlfn.SINGLE(GenDom1)+4)=_xlfn.SINGLE(AnnoCalendario),MONTH(_xlfn.SINGLE(GenDom1)+4)=1),_xlfn.SINGLE(GenDom1)+4,""))</f>
        <v/>
      </c>
      <c r="F7" s="10">
        <f>IF(DAY(_xlfn.SINGLE(GenDom1))=1,"",IF(AND(YEAR(_xlfn.SINGLE(GenDom1)+5)=_xlfn.SINGLE(AnnoCalendario),MONTH(_xlfn.SINGLE(GenDom1)+5)=1),_xlfn.SINGLE(GenDom1)+5,""))</f>
        <v>44197</v>
      </c>
      <c r="G7" s="11">
        <f>IF(DAY(_xlfn.SINGLE(GenDom1))=1,"",IF(AND(YEAR(_xlfn.SINGLE(GenDom1)+6)=_xlfn.SINGLE(AnnoCalendario),MONTH(_xlfn.SINGLE(GenDom1)+6)=1),_xlfn.SINGLE(GenDom1)+6,""))</f>
        <v>44198</v>
      </c>
      <c r="H7" s="11">
        <f>_xlfn.SINGLE(IF(DAY(_xlfn.SINGLE(GenDom1))=1,IF(AND(YEAR(_xlfn.SINGLE(GenDom1))=_xlfn.SINGLE(AnnoCalendario),MONTH(_xlfn.SINGLE(GenDom1))=1),GenDom1,""),IF(AND(YEAR(_xlfn.SINGLE(GenDom1)+7)=_xlfn.SINGLE(AnnoCalendario),MONTH(_xlfn.SINGLE(GenDom1)+7)=1),_xlfn.SINGLE(GenDom1)+7,"")))</f>
        <v>44199</v>
      </c>
      <c r="J7" s="9">
        <f>IF(DAY(_xlfn.SINGLE(FebDom1))=1,"",IF(AND(YEAR(_xlfn.SINGLE(FebDom1)+1)=_xlfn.SINGLE(AnnoCalendario),MONTH(_xlfn.SINGLE(FebDom1)+1)=2),_xlfn.SINGLE(FebDom1)+1,""))</f>
        <v>44228</v>
      </c>
      <c r="K7" s="9">
        <f>IF(DAY(_xlfn.SINGLE(FebDom1))=1,"",IF(AND(YEAR(_xlfn.SINGLE(FebDom1)+2)=_xlfn.SINGLE(AnnoCalendario),MONTH(_xlfn.SINGLE(FebDom1)+2)=2),_xlfn.SINGLE(FebDom1)+2,""))</f>
        <v>44229</v>
      </c>
      <c r="L7" s="10">
        <f>IF(DAY(_xlfn.SINGLE(FebDom1))=1,"",IF(AND(YEAR(_xlfn.SINGLE(FebDom1)+3)=_xlfn.SINGLE(AnnoCalendario),MONTH(_xlfn.SINGLE(FebDom1)+3)=2),_xlfn.SINGLE(FebDom1)+3,""))</f>
        <v>44230</v>
      </c>
      <c r="M7" s="10">
        <f>IF(DAY(_xlfn.SINGLE(FebDom1))=1,"",IF(AND(YEAR(_xlfn.SINGLE(FebDom1)+4)=_xlfn.SINGLE(AnnoCalendario),MONTH(_xlfn.SINGLE(FebDom1)+4)=2),_xlfn.SINGLE(FebDom1)+4,""))</f>
        <v>44231</v>
      </c>
      <c r="N7" s="10">
        <f>IF(DAY(_xlfn.SINGLE(FebDom1))=1,"",IF(AND(YEAR(_xlfn.SINGLE(FebDom1)+5)=_xlfn.SINGLE(AnnoCalendario),MONTH(_xlfn.SINGLE(FebDom1)+5)=2),_xlfn.SINGLE(FebDom1)+5,""))</f>
        <v>44232</v>
      </c>
      <c r="O7" s="11">
        <f>IF(DAY(_xlfn.SINGLE(FebDom1))=1,"",IF(AND(YEAR(_xlfn.SINGLE(FebDom1)+6)=_xlfn.SINGLE(AnnoCalendario),MONTH(_xlfn.SINGLE(FebDom1)+6)=2),_xlfn.SINGLE(FebDom1)+6,""))</f>
        <v>44233</v>
      </c>
      <c r="P7" s="11">
        <f>_xlfn.SINGLE(IF(DAY(_xlfn.SINGLE(FebDom1))=1,IF(AND(YEAR(_xlfn.SINGLE(FebDom1))=_xlfn.SINGLE(AnnoCalendario),MONTH(_xlfn.SINGLE(FebDom1))=2),FebDom1,""),IF(AND(YEAR(_xlfn.SINGLE(FebDom1)+7)=_xlfn.SINGLE(AnnoCalendario),MONTH(_xlfn.SINGLE(FebDom1)+7)=2),_xlfn.SINGLE(FebDom1)+7,"")))</f>
        <v>44234</v>
      </c>
      <c r="R7" s="9">
        <f>IF(DAY(_xlfn.SINGLE(MarDom1))=1,"",IF(AND(YEAR(_xlfn.SINGLE(MarDom1)+1)=_xlfn.SINGLE(AnnoCalendario),MONTH(_xlfn.SINGLE(MarDom1)+1)=3),_xlfn.SINGLE(MarDom1)+1,""))</f>
        <v>44256</v>
      </c>
      <c r="S7" s="9">
        <f>IF(DAY(_xlfn.SINGLE(MarDom1))=1,"",IF(AND(YEAR(_xlfn.SINGLE(MarDom1)+2)=_xlfn.SINGLE(AnnoCalendario),MONTH(_xlfn.SINGLE(MarDom1)+2)=3),_xlfn.SINGLE(MarDom1)+2,""))</f>
        <v>44257</v>
      </c>
      <c r="T7" s="10">
        <f>IF(DAY(_xlfn.SINGLE(MarDom1))=1,"",IF(AND(YEAR(_xlfn.SINGLE(MarDom1)+3)=_xlfn.SINGLE(AnnoCalendario),MONTH(_xlfn.SINGLE(MarDom1)+3)=3),_xlfn.SINGLE(MarDom1)+3,""))</f>
        <v>44258</v>
      </c>
      <c r="U7" s="10">
        <f>IF(DAY(_xlfn.SINGLE(MarDom1))=1,"",IF(AND(YEAR(_xlfn.SINGLE(MarDom1)+4)=_xlfn.SINGLE(AnnoCalendario),MONTH(_xlfn.SINGLE(MarDom1)+4)=3),_xlfn.SINGLE(MarDom1)+4,""))</f>
        <v>44259</v>
      </c>
      <c r="V7" s="10">
        <f>IF(DAY(_xlfn.SINGLE(MarDom1))=1,"",IF(AND(YEAR(_xlfn.SINGLE(MarDom1)+5)=_xlfn.SINGLE(AnnoCalendario),MONTH(_xlfn.SINGLE(MarDom1)+5)=3),_xlfn.SINGLE(MarDom1)+5,""))</f>
        <v>44260</v>
      </c>
      <c r="W7" s="11">
        <f>IF(DAY(_xlfn.SINGLE(MarDom1))=1,"",IF(AND(YEAR(_xlfn.SINGLE(MarDom1)+6)=_xlfn.SINGLE(AnnoCalendario),MONTH(_xlfn.SINGLE(MarDom1)+6)=3),_xlfn.SINGLE(MarDom1)+6,""))</f>
        <v>44261</v>
      </c>
      <c r="X7" s="11">
        <f>_xlfn.SINGLE(IF(DAY(_xlfn.SINGLE(MarDom1))=1,IF(AND(YEAR(_xlfn.SINGLE(MarDom1))=_xlfn.SINGLE(AnnoCalendario),MONTH(_xlfn.SINGLE(MarDom1))=3),MarDom1,""),IF(AND(YEAR(_xlfn.SINGLE(MarDom1)+7)=_xlfn.SINGLE(AnnoCalendario),MONTH(_xlfn.SINGLE(MarDom1)+7)=3),_xlfn.SINGLE(MarDom1)+7,"")))</f>
        <v>44262</v>
      </c>
      <c r="Z7" s="9" t="str">
        <f>IF(DAY(_xlfn.SINGLE(AprDom1))=1,"",IF(AND(YEAR(_xlfn.SINGLE(AprDom1)+1)=_xlfn.SINGLE(AnnoCalendario),MONTH(_xlfn.SINGLE(AprDom1)+1)=4),_xlfn.SINGLE(AprDom1)+1,""))</f>
        <v/>
      </c>
      <c r="AA7" s="9" t="str">
        <f>IF(DAY(_xlfn.SINGLE(AprDom1))=1,"",IF(AND(YEAR(_xlfn.SINGLE(AprDom1)+2)=_xlfn.SINGLE(AnnoCalendario),MONTH(_xlfn.SINGLE(AprDom1)+2)=4),_xlfn.SINGLE(AprDom1)+2,""))</f>
        <v/>
      </c>
      <c r="AB7" s="10" t="str">
        <f>IF(DAY(_xlfn.SINGLE(AprDom1))=1,"",IF(AND(YEAR(_xlfn.SINGLE(AprDom1)+3)=_xlfn.SINGLE(AnnoCalendario),MONTH(_xlfn.SINGLE(AprDom1)+3)=4),_xlfn.SINGLE(AprDom1)+3,""))</f>
        <v/>
      </c>
      <c r="AC7" s="10">
        <f>IF(DAY(_xlfn.SINGLE(AprDom1))=1,"",IF(AND(YEAR(_xlfn.SINGLE(AprDom1)+4)=_xlfn.SINGLE(AnnoCalendario),MONTH(_xlfn.SINGLE(AprDom1)+4)=4),_xlfn.SINGLE(AprDom1)+4,""))</f>
        <v>44287</v>
      </c>
      <c r="AD7" s="10">
        <f>IF(DAY(_xlfn.SINGLE(AprDom1))=1,"",IF(AND(YEAR(_xlfn.SINGLE(AprDom1)+5)=_xlfn.SINGLE(AnnoCalendario),MONTH(_xlfn.SINGLE(AprDom1)+5)=4),_xlfn.SINGLE(AprDom1)+5,""))</f>
        <v>44288</v>
      </c>
      <c r="AE7" s="11">
        <f>IF(DAY(_xlfn.SINGLE(AprDom1))=1,"",IF(AND(YEAR(_xlfn.SINGLE(AprDom1)+6)=_xlfn.SINGLE(AnnoCalendario),MONTH(_xlfn.SINGLE(AprDom1)+6)=4),_xlfn.SINGLE(AprDom1)+6,""))</f>
        <v>44289</v>
      </c>
      <c r="AF7" s="11">
        <f>_xlfn.SINGLE(IF(DAY(_xlfn.SINGLE(AprDom1))=1,IF(AND(YEAR(_xlfn.SINGLE(AprDom1))=_xlfn.SINGLE(AnnoCalendario),MONTH(_xlfn.SINGLE(AprDom1))=4),AprDom1,""),IF(AND(YEAR(_xlfn.SINGLE(AprDom1)+7)=_xlfn.SINGLE(AnnoCalendario),MONTH(_xlfn.SINGLE(AprDom1)+7)=4),_xlfn.SINGLE(AprDom1)+7,"")))</f>
        <v>44290</v>
      </c>
    </row>
    <row r="8" spans="2:33" s="8" customFormat="1" ht="26.15" customHeight="1" x14ac:dyDescent="0.35">
      <c r="B8" s="12">
        <f>IF(DAY(_xlfn.SINGLE(GenDom1))=1,IF(AND(YEAR(_xlfn.SINGLE(GenDom1)+1)=_xlfn.SINGLE(AnnoCalendario),MONTH(_xlfn.SINGLE(GenDom1)+1)=1),_xlfn.SINGLE(GenDom1)+1,""),IF(AND(YEAR(_xlfn.SINGLE(GenDom1)+8)=_xlfn.SINGLE(AnnoCalendario),MONTH(_xlfn.SINGLE(GenDom1)+8)=1),_xlfn.SINGLE(GenDom1)+8,""))</f>
        <v>44200</v>
      </c>
      <c r="C8" s="12">
        <f>IF(DAY(_xlfn.SINGLE(GenDom1))=1,IF(AND(YEAR(_xlfn.SINGLE(GenDom1)+2)=_xlfn.SINGLE(AnnoCalendario),MONTH(_xlfn.SINGLE(GenDom1)+2)=1),_xlfn.SINGLE(GenDom1)+2,""),IF(AND(YEAR(_xlfn.SINGLE(GenDom1)+9)=_xlfn.SINGLE(AnnoCalendario),MONTH(_xlfn.SINGLE(GenDom1)+9)=1),_xlfn.SINGLE(GenDom1)+9,""))</f>
        <v>44201</v>
      </c>
      <c r="D8" s="12">
        <f>IF(DAY(_xlfn.SINGLE(GenDom1))=1,IF(AND(YEAR(_xlfn.SINGLE(GenDom1)+3)=_xlfn.SINGLE(AnnoCalendario),MONTH(_xlfn.SINGLE(GenDom1)+3)=1),_xlfn.SINGLE(GenDom1)+3,""),IF(AND(YEAR(_xlfn.SINGLE(GenDom1)+10)=_xlfn.SINGLE(AnnoCalendario),MONTH(_xlfn.SINGLE(GenDom1)+10)=1),_xlfn.SINGLE(GenDom1)+10,""))</f>
        <v>44202</v>
      </c>
      <c r="E8" s="13">
        <f>IF(DAY(_xlfn.SINGLE(GenDom1))=1,IF(AND(YEAR(_xlfn.SINGLE(GenDom1)+4)=_xlfn.SINGLE(AnnoCalendario),MONTH(_xlfn.SINGLE(GenDom1)+4)=1),_xlfn.SINGLE(GenDom1)+4,""),IF(AND(YEAR(_xlfn.SINGLE(GenDom1)+11)=_xlfn.SINGLE(AnnoCalendario),MONTH(_xlfn.SINGLE(GenDom1)+11)=1),_xlfn.SINGLE(GenDom1)+11,""))</f>
        <v>44203</v>
      </c>
      <c r="F8" s="13">
        <f>IF(DAY(_xlfn.SINGLE(GenDom1))=1,IF(AND(YEAR(_xlfn.SINGLE(GenDom1)+5)=_xlfn.SINGLE(AnnoCalendario),MONTH(_xlfn.SINGLE(GenDom1)+5)=1),_xlfn.SINGLE(GenDom1)+5,""),IF(AND(YEAR(_xlfn.SINGLE(GenDom1)+12)=_xlfn.SINGLE(AnnoCalendario),MONTH(_xlfn.SINGLE(GenDom1)+12)=1),_xlfn.SINGLE(GenDom1)+12,""))</f>
        <v>44204</v>
      </c>
      <c r="G8" s="14">
        <f>IF(DAY(_xlfn.SINGLE(GenDom1))=1,IF(AND(YEAR(_xlfn.SINGLE(GenDom1)+6)=_xlfn.SINGLE(AnnoCalendario),MONTH(_xlfn.SINGLE(GenDom1)+6)=1),_xlfn.SINGLE(GenDom1)+6,""),IF(AND(YEAR(_xlfn.SINGLE(GenDom1)+13)=_xlfn.SINGLE(AnnoCalendario),MONTH(_xlfn.SINGLE(GenDom1)+13)=1),_xlfn.SINGLE(GenDom1)+13,""))</f>
        <v>44205</v>
      </c>
      <c r="H8" s="14">
        <f>IF(DAY(_xlfn.SINGLE(GenDom1))=1,IF(AND(YEAR(_xlfn.SINGLE(GenDom1)+7)=_xlfn.SINGLE(AnnoCalendario),MONTH(_xlfn.SINGLE(GenDom1)+7)=1),_xlfn.SINGLE(GenDom1)+7,""),IF(AND(YEAR(_xlfn.SINGLE(GenDom1)+14)=_xlfn.SINGLE(AnnoCalendario),MONTH(_xlfn.SINGLE(GenDom1)+14)=1),_xlfn.SINGLE(GenDom1)+14,""))</f>
        <v>44206</v>
      </c>
      <c r="J8" s="12">
        <f>IF(DAY(_xlfn.SINGLE(FebDom1))=1,IF(AND(YEAR(_xlfn.SINGLE(FebDom1)+1)=_xlfn.SINGLE(AnnoCalendario),MONTH(_xlfn.SINGLE(FebDom1)+1)=2),_xlfn.SINGLE(FebDom1)+1,""),IF(AND(YEAR(_xlfn.SINGLE(FebDom1)+8)=_xlfn.SINGLE(AnnoCalendario),MONTH(_xlfn.SINGLE(FebDom1)+8)=2),_xlfn.SINGLE(FebDom1)+8,""))</f>
        <v>44235</v>
      </c>
      <c r="K8" s="12">
        <f>IF(DAY(_xlfn.SINGLE(FebDom1))=1,IF(AND(YEAR(_xlfn.SINGLE(FebDom1)+2)=_xlfn.SINGLE(AnnoCalendario),MONTH(_xlfn.SINGLE(FebDom1)+2)=2),_xlfn.SINGLE(FebDom1)+2,""),IF(AND(YEAR(_xlfn.SINGLE(FebDom1)+9)=_xlfn.SINGLE(AnnoCalendario),MONTH(_xlfn.SINGLE(FebDom1)+9)=2),_xlfn.SINGLE(FebDom1)+9,""))</f>
        <v>44236</v>
      </c>
      <c r="L8" s="12">
        <f>IF(DAY(_xlfn.SINGLE(FebDom1))=1,IF(AND(YEAR(_xlfn.SINGLE(FebDom1)+3)=_xlfn.SINGLE(AnnoCalendario),MONTH(_xlfn.SINGLE(FebDom1)+3)=2),_xlfn.SINGLE(FebDom1)+3,""),IF(AND(YEAR(_xlfn.SINGLE(FebDom1)+10)=_xlfn.SINGLE(AnnoCalendario),MONTH(_xlfn.SINGLE(FebDom1)+10)=2),_xlfn.SINGLE(FebDom1)+10,""))</f>
        <v>44237</v>
      </c>
      <c r="M8" s="13">
        <f>IF(DAY(_xlfn.SINGLE(FebDom1))=1,IF(AND(YEAR(_xlfn.SINGLE(FebDom1)+4)=_xlfn.SINGLE(AnnoCalendario),MONTH(_xlfn.SINGLE(FebDom1)+4)=2),_xlfn.SINGLE(FebDom1)+4,""),IF(AND(YEAR(_xlfn.SINGLE(FebDom1)+11)=_xlfn.SINGLE(AnnoCalendario),MONTH(_xlfn.SINGLE(FebDom1)+11)=2),_xlfn.SINGLE(FebDom1)+11,""))</f>
        <v>44238</v>
      </c>
      <c r="N8" s="13">
        <f>IF(DAY(_xlfn.SINGLE(FebDom1))=1,IF(AND(YEAR(_xlfn.SINGLE(FebDom1)+5)=_xlfn.SINGLE(AnnoCalendario),MONTH(_xlfn.SINGLE(FebDom1)+5)=2),_xlfn.SINGLE(FebDom1)+5,""),IF(AND(YEAR(_xlfn.SINGLE(FebDom1)+12)=_xlfn.SINGLE(AnnoCalendario),MONTH(_xlfn.SINGLE(FebDom1)+12)=2),_xlfn.SINGLE(FebDom1)+12,""))</f>
        <v>44239</v>
      </c>
      <c r="O8" s="14">
        <f>IF(DAY(_xlfn.SINGLE(FebDom1))=1,IF(AND(YEAR(_xlfn.SINGLE(FebDom1)+6)=_xlfn.SINGLE(AnnoCalendario),MONTH(_xlfn.SINGLE(FebDom1)+6)=2),_xlfn.SINGLE(FebDom1)+6,""),IF(AND(YEAR(_xlfn.SINGLE(FebDom1)+13)=_xlfn.SINGLE(AnnoCalendario),MONTH(_xlfn.SINGLE(FebDom1)+13)=2),_xlfn.SINGLE(FebDom1)+13,""))</f>
        <v>44240</v>
      </c>
      <c r="P8" s="14">
        <f>IF(DAY(_xlfn.SINGLE(FebDom1))=1,IF(AND(YEAR(_xlfn.SINGLE(FebDom1)+7)=_xlfn.SINGLE(AnnoCalendario),MONTH(_xlfn.SINGLE(FebDom1)+7)=2),_xlfn.SINGLE(FebDom1)+7,""),IF(AND(YEAR(_xlfn.SINGLE(FebDom1)+14)=_xlfn.SINGLE(AnnoCalendario),MONTH(_xlfn.SINGLE(FebDom1)+14)=2),_xlfn.SINGLE(FebDom1)+14,""))</f>
        <v>44241</v>
      </c>
      <c r="R8" s="12">
        <f>IF(DAY(_xlfn.SINGLE(MarDom1))=1,IF(AND(YEAR(_xlfn.SINGLE(MarDom1)+1)=_xlfn.SINGLE(AnnoCalendario),MONTH(_xlfn.SINGLE(MarDom1)+1)=3),_xlfn.SINGLE(MarDom1)+1,""),IF(AND(YEAR(_xlfn.SINGLE(MarDom1)+8)=_xlfn.SINGLE(AnnoCalendario),MONTH(_xlfn.SINGLE(MarDom1)+8)=3),_xlfn.SINGLE(MarDom1)+8,""))</f>
        <v>44263</v>
      </c>
      <c r="S8" s="12">
        <f>IF(DAY(_xlfn.SINGLE(MarDom1))=1,IF(AND(YEAR(_xlfn.SINGLE(MarDom1)+2)=_xlfn.SINGLE(AnnoCalendario),MONTH(_xlfn.SINGLE(MarDom1)+2)=3),_xlfn.SINGLE(MarDom1)+2,""),IF(AND(YEAR(_xlfn.SINGLE(MarDom1)+9)=_xlfn.SINGLE(AnnoCalendario),MONTH(_xlfn.SINGLE(MarDom1)+9)=3),_xlfn.SINGLE(MarDom1)+9,""))</f>
        <v>44264</v>
      </c>
      <c r="T8" s="12">
        <f>IF(DAY(_xlfn.SINGLE(MarDom1))=1,IF(AND(YEAR(_xlfn.SINGLE(MarDom1)+3)=_xlfn.SINGLE(AnnoCalendario),MONTH(_xlfn.SINGLE(MarDom1)+3)=3),_xlfn.SINGLE(MarDom1)+3,""),IF(AND(YEAR(_xlfn.SINGLE(MarDom1)+10)=_xlfn.SINGLE(AnnoCalendario),MONTH(_xlfn.SINGLE(MarDom1)+10)=3),_xlfn.SINGLE(MarDom1)+10,""))</f>
        <v>44265</v>
      </c>
      <c r="U8" s="13">
        <f>IF(DAY(_xlfn.SINGLE(MarDom1))=1,IF(AND(YEAR(_xlfn.SINGLE(MarDom1)+4)=_xlfn.SINGLE(AnnoCalendario),MONTH(_xlfn.SINGLE(MarDom1)+4)=3),_xlfn.SINGLE(MarDom1)+4,""),IF(AND(YEAR(_xlfn.SINGLE(MarDom1)+11)=_xlfn.SINGLE(AnnoCalendario),MONTH(_xlfn.SINGLE(MarDom1)+11)=3),_xlfn.SINGLE(MarDom1)+11,""))</f>
        <v>44266</v>
      </c>
      <c r="V8" s="13">
        <f>IF(DAY(_xlfn.SINGLE(MarDom1))=1,IF(AND(YEAR(_xlfn.SINGLE(MarDom1)+5)=_xlfn.SINGLE(AnnoCalendario),MONTH(_xlfn.SINGLE(MarDom1)+5)=3),_xlfn.SINGLE(MarDom1)+5,""),IF(AND(YEAR(_xlfn.SINGLE(MarDom1)+12)=_xlfn.SINGLE(AnnoCalendario),MONTH(_xlfn.SINGLE(MarDom1)+12)=3),_xlfn.SINGLE(MarDom1)+12,""))</f>
        <v>44267</v>
      </c>
      <c r="W8" s="14">
        <f>IF(DAY(_xlfn.SINGLE(MarDom1))=1,IF(AND(YEAR(_xlfn.SINGLE(MarDom1)+6)=_xlfn.SINGLE(AnnoCalendario),MONTH(_xlfn.SINGLE(MarDom1)+6)=3),_xlfn.SINGLE(MarDom1)+6,""),IF(AND(YEAR(_xlfn.SINGLE(MarDom1)+13)=_xlfn.SINGLE(AnnoCalendario),MONTH(_xlfn.SINGLE(MarDom1)+13)=3),_xlfn.SINGLE(MarDom1)+13,""))</f>
        <v>44268</v>
      </c>
      <c r="X8" s="14">
        <f>IF(DAY(_xlfn.SINGLE(MarDom1))=1,IF(AND(YEAR(_xlfn.SINGLE(MarDom1)+7)=_xlfn.SINGLE(AnnoCalendario),MONTH(_xlfn.SINGLE(MarDom1)+7)=3),_xlfn.SINGLE(MarDom1)+7,""),IF(AND(YEAR(_xlfn.SINGLE(MarDom1)+14)=_xlfn.SINGLE(AnnoCalendario),MONTH(_xlfn.SINGLE(MarDom1)+14)=3),_xlfn.SINGLE(MarDom1)+14,""))</f>
        <v>44269</v>
      </c>
      <c r="Z8" s="12">
        <f>IF(DAY(_xlfn.SINGLE(AprDom1))=1,IF(AND(YEAR(_xlfn.SINGLE(AprDom1)+1)=_xlfn.SINGLE(AnnoCalendario),MONTH(_xlfn.SINGLE(AprDom1)+1)=4),_xlfn.SINGLE(AprDom1)+1,""),IF(AND(YEAR(_xlfn.SINGLE(AprDom1)+8)=_xlfn.SINGLE(AnnoCalendario),MONTH(_xlfn.SINGLE(AprDom1)+8)=4),_xlfn.SINGLE(AprDom1)+8,""))</f>
        <v>44291</v>
      </c>
      <c r="AA8" s="12">
        <f>IF(DAY(_xlfn.SINGLE(AprDom1))=1,IF(AND(YEAR(_xlfn.SINGLE(AprDom1)+2)=_xlfn.SINGLE(AnnoCalendario),MONTH(_xlfn.SINGLE(AprDom1)+2)=4),_xlfn.SINGLE(AprDom1)+2,""),IF(AND(YEAR(_xlfn.SINGLE(AprDom1)+9)=_xlfn.SINGLE(AnnoCalendario),MONTH(_xlfn.SINGLE(AprDom1)+9)=4),_xlfn.SINGLE(AprDom1)+9,""))</f>
        <v>44292</v>
      </c>
      <c r="AB8" s="12">
        <f>IF(DAY(_xlfn.SINGLE(AprDom1))=1,IF(AND(YEAR(_xlfn.SINGLE(AprDom1)+3)=_xlfn.SINGLE(AnnoCalendario),MONTH(_xlfn.SINGLE(AprDom1)+3)=4),_xlfn.SINGLE(AprDom1)+3,""),IF(AND(YEAR(_xlfn.SINGLE(AprDom1)+10)=_xlfn.SINGLE(AnnoCalendario),MONTH(_xlfn.SINGLE(AprDom1)+10)=4),_xlfn.SINGLE(AprDom1)+10,""))</f>
        <v>44293</v>
      </c>
      <c r="AC8" s="13">
        <f>IF(DAY(_xlfn.SINGLE(AprDom1))=1,IF(AND(YEAR(_xlfn.SINGLE(AprDom1)+4)=_xlfn.SINGLE(AnnoCalendario),MONTH(_xlfn.SINGLE(AprDom1)+4)=4),_xlfn.SINGLE(AprDom1)+4,""),IF(AND(YEAR(_xlfn.SINGLE(AprDom1)+11)=_xlfn.SINGLE(AnnoCalendario),MONTH(_xlfn.SINGLE(AprDom1)+11)=4),_xlfn.SINGLE(AprDom1)+11,""))</f>
        <v>44294</v>
      </c>
      <c r="AD8" s="13">
        <f>IF(DAY(_xlfn.SINGLE(AprDom1))=1,IF(AND(YEAR(_xlfn.SINGLE(AprDom1)+5)=_xlfn.SINGLE(AnnoCalendario),MONTH(_xlfn.SINGLE(AprDom1)+5)=4),_xlfn.SINGLE(AprDom1)+5,""),IF(AND(YEAR(_xlfn.SINGLE(AprDom1)+12)=_xlfn.SINGLE(AnnoCalendario),MONTH(_xlfn.SINGLE(AprDom1)+12)=4),_xlfn.SINGLE(AprDom1)+12,""))</f>
        <v>44295</v>
      </c>
      <c r="AE8" s="14">
        <f>IF(DAY(_xlfn.SINGLE(AprDom1))=1,IF(AND(YEAR(_xlfn.SINGLE(AprDom1)+6)=_xlfn.SINGLE(AnnoCalendario),MONTH(_xlfn.SINGLE(AprDom1)+6)=4),_xlfn.SINGLE(AprDom1)+6,""),IF(AND(YEAR(_xlfn.SINGLE(AprDom1)+13)=_xlfn.SINGLE(AnnoCalendario),MONTH(_xlfn.SINGLE(AprDom1)+13)=4),_xlfn.SINGLE(AprDom1)+13,""))</f>
        <v>44296</v>
      </c>
      <c r="AF8" s="14">
        <f>IF(DAY(_xlfn.SINGLE(AprDom1))=1,IF(AND(YEAR(_xlfn.SINGLE(AprDom1)+7)=_xlfn.SINGLE(AnnoCalendario),MONTH(_xlfn.SINGLE(AprDom1)+7)=4),_xlfn.SINGLE(AprDom1)+7,""),IF(AND(YEAR(_xlfn.SINGLE(AprDom1)+14)=_xlfn.SINGLE(AnnoCalendario),MONTH(_xlfn.SINGLE(AprDom1)+14)=4),_xlfn.SINGLE(AprDom1)+14,""))</f>
        <v>44297</v>
      </c>
    </row>
    <row r="9" spans="2:33" s="8" customFormat="1" ht="26.15" customHeight="1" x14ac:dyDescent="0.35">
      <c r="B9" s="13">
        <f>IF(DAY(_xlfn.SINGLE(GenDom1))=1,IF(AND(YEAR(_xlfn.SINGLE(GenDom1)+8)=_xlfn.SINGLE(AnnoCalendario),MONTH(_xlfn.SINGLE(GenDom1)+8)=1),_xlfn.SINGLE(GenDom1)+8,""),IF(AND(YEAR(_xlfn.SINGLE(GenDom1)+15)=_xlfn.SINGLE(AnnoCalendario),MONTH(_xlfn.SINGLE(GenDom1)+15)=1),_xlfn.SINGLE(GenDom1)+15,""))</f>
        <v>44207</v>
      </c>
      <c r="C9" s="13">
        <f>IF(DAY(_xlfn.SINGLE(GenDom1))=1,IF(AND(YEAR(_xlfn.SINGLE(GenDom1)+9)=_xlfn.SINGLE(AnnoCalendario),MONTH(_xlfn.SINGLE(GenDom1)+9)=1),_xlfn.SINGLE(GenDom1)+9,""),IF(AND(YEAR(_xlfn.SINGLE(GenDom1)+16)=_xlfn.SINGLE(AnnoCalendario),MONTH(_xlfn.SINGLE(GenDom1)+16)=1),_xlfn.SINGLE(GenDom1)+16,""))</f>
        <v>44208</v>
      </c>
      <c r="D9" s="12">
        <f>IF(DAY(_xlfn.SINGLE(GenDom1))=1,IF(AND(YEAR(_xlfn.SINGLE(GenDom1)+10)=_xlfn.SINGLE(AnnoCalendario),MONTH(_xlfn.SINGLE(GenDom1)+10)=1),_xlfn.SINGLE(GenDom1)+10,""),IF(AND(YEAR(_xlfn.SINGLE(GenDom1)+17)=_xlfn.SINGLE(AnnoCalendario),MONTH(_xlfn.SINGLE(GenDom1)+17)=1),_xlfn.SINGLE(GenDom1)+17,""))</f>
        <v>44209</v>
      </c>
      <c r="E9" s="12">
        <f>IF(DAY(_xlfn.SINGLE(GenDom1))=1,IF(AND(YEAR(_xlfn.SINGLE(GenDom1)+11)=_xlfn.SINGLE(AnnoCalendario),MONTH(_xlfn.SINGLE(GenDom1)+11)=1),_xlfn.SINGLE(GenDom1)+11,""),IF(AND(YEAR(_xlfn.SINGLE(GenDom1)+18)=_xlfn.SINGLE(AnnoCalendario),MONTH(_xlfn.SINGLE(GenDom1)+18)=1),_xlfn.SINGLE(GenDom1)+18,""))</f>
        <v>44210</v>
      </c>
      <c r="F9" s="15">
        <f>IF(DAY(_xlfn.SINGLE(GenDom1))=1,IF(AND(YEAR(_xlfn.SINGLE(GenDom1)+12)=_xlfn.SINGLE(AnnoCalendario),MONTH(_xlfn.SINGLE(GenDom1)+12)=1),_xlfn.SINGLE(GenDom1)+12,""),IF(AND(YEAR(_xlfn.SINGLE(GenDom1)+19)=_xlfn.SINGLE(AnnoCalendario),MONTH(_xlfn.SINGLE(GenDom1)+19)=1),_xlfn.SINGLE(GenDom1)+19,""))</f>
        <v>44211</v>
      </c>
      <c r="G9" s="15">
        <f>IF(DAY(_xlfn.SINGLE(GenDom1))=1,IF(AND(YEAR(_xlfn.SINGLE(GenDom1)+13)=_xlfn.SINGLE(AnnoCalendario),MONTH(_xlfn.SINGLE(GenDom1)+13)=1),_xlfn.SINGLE(GenDom1)+13,""),IF(AND(YEAR(_xlfn.SINGLE(GenDom1)+20)=_xlfn.SINGLE(AnnoCalendario),MONTH(_xlfn.SINGLE(GenDom1)+20)=1),_xlfn.SINGLE(GenDom1)+20,""))</f>
        <v>44212</v>
      </c>
      <c r="H9" s="13">
        <f>IF(DAY(_xlfn.SINGLE(GenDom1))=1,IF(AND(YEAR(_xlfn.SINGLE(GenDom1)+14)=_xlfn.SINGLE(AnnoCalendario),MONTH(_xlfn.SINGLE(GenDom1)+14)=1),_xlfn.SINGLE(GenDom1)+14,""),IF(AND(YEAR(_xlfn.SINGLE(GenDom1)+21)=_xlfn.SINGLE(AnnoCalendario),MONTH(_xlfn.SINGLE(GenDom1)+21)=1),_xlfn.SINGLE(GenDom1)+21,""))</f>
        <v>44213</v>
      </c>
      <c r="J9" s="13">
        <f>IF(DAY(_xlfn.SINGLE(FebDom1))=1,IF(AND(YEAR(_xlfn.SINGLE(FebDom1)+8)=_xlfn.SINGLE(AnnoCalendario),MONTH(_xlfn.SINGLE(FebDom1)+8)=2),_xlfn.SINGLE(FebDom1)+8,""),IF(AND(YEAR(_xlfn.SINGLE(FebDom1)+15)=_xlfn.SINGLE(AnnoCalendario),MONTH(_xlfn.SINGLE(FebDom1)+15)=2),_xlfn.SINGLE(FebDom1)+15,""))</f>
        <v>44242</v>
      </c>
      <c r="K9" s="13">
        <f>IF(DAY(_xlfn.SINGLE(FebDom1))=1,IF(AND(YEAR(_xlfn.SINGLE(FebDom1)+9)=_xlfn.SINGLE(AnnoCalendario),MONTH(_xlfn.SINGLE(FebDom1)+9)=2),_xlfn.SINGLE(FebDom1)+9,""),IF(AND(YEAR(_xlfn.SINGLE(FebDom1)+16)=_xlfn.SINGLE(AnnoCalendario),MONTH(_xlfn.SINGLE(FebDom1)+16)=2),_xlfn.SINGLE(FebDom1)+16,""))</f>
        <v>44243</v>
      </c>
      <c r="L9" s="12">
        <f>IF(DAY(_xlfn.SINGLE(FebDom1))=1,IF(AND(YEAR(_xlfn.SINGLE(FebDom1)+10)=_xlfn.SINGLE(AnnoCalendario),MONTH(_xlfn.SINGLE(FebDom1)+10)=2),_xlfn.SINGLE(FebDom1)+10,""),IF(AND(YEAR(_xlfn.SINGLE(FebDom1)+17)=_xlfn.SINGLE(AnnoCalendario),MONTH(_xlfn.SINGLE(FebDom1)+17)=2),_xlfn.SINGLE(FebDom1)+17,""))</f>
        <v>44244</v>
      </c>
      <c r="M9" s="12">
        <f>IF(DAY(_xlfn.SINGLE(FebDom1))=1,IF(AND(YEAR(_xlfn.SINGLE(FebDom1)+11)=_xlfn.SINGLE(AnnoCalendario),MONTH(_xlfn.SINGLE(FebDom1)+11)=2),_xlfn.SINGLE(FebDom1)+11,""),IF(AND(YEAR(_xlfn.SINGLE(FebDom1)+18)=_xlfn.SINGLE(AnnoCalendario),MONTH(_xlfn.SINGLE(FebDom1)+18)=2),_xlfn.SINGLE(FebDom1)+18,""))</f>
        <v>44245</v>
      </c>
      <c r="N9" s="15">
        <f>IF(DAY(_xlfn.SINGLE(FebDom1))=1,IF(AND(YEAR(_xlfn.SINGLE(FebDom1)+12)=_xlfn.SINGLE(AnnoCalendario),MONTH(_xlfn.SINGLE(FebDom1)+12)=2),_xlfn.SINGLE(FebDom1)+12,""),IF(AND(YEAR(_xlfn.SINGLE(FebDom1)+19)=_xlfn.SINGLE(AnnoCalendario),MONTH(_xlfn.SINGLE(FebDom1)+19)=2),_xlfn.SINGLE(FebDom1)+19,""))</f>
        <v>44246</v>
      </c>
      <c r="O9" s="15">
        <f>IF(DAY(_xlfn.SINGLE(FebDom1))=1,IF(AND(YEAR(_xlfn.SINGLE(FebDom1)+13)=_xlfn.SINGLE(AnnoCalendario),MONTH(_xlfn.SINGLE(FebDom1)+13)=2),_xlfn.SINGLE(FebDom1)+13,""),IF(AND(YEAR(_xlfn.SINGLE(FebDom1)+20)=_xlfn.SINGLE(AnnoCalendario),MONTH(_xlfn.SINGLE(FebDom1)+20)=2),_xlfn.SINGLE(FebDom1)+20,""))</f>
        <v>44247</v>
      </c>
      <c r="P9" s="13">
        <f>IF(DAY(_xlfn.SINGLE(FebDom1))=1,IF(AND(YEAR(_xlfn.SINGLE(FebDom1)+14)=_xlfn.SINGLE(AnnoCalendario),MONTH(_xlfn.SINGLE(FebDom1)+14)=2),_xlfn.SINGLE(FebDom1)+14,""),IF(AND(YEAR(_xlfn.SINGLE(FebDom1)+21)=_xlfn.SINGLE(AnnoCalendario),MONTH(_xlfn.SINGLE(FebDom1)+21)=2),_xlfn.SINGLE(FebDom1)+21,""))</f>
        <v>44248</v>
      </c>
      <c r="R9" s="13">
        <f>IF(DAY(_xlfn.SINGLE(MarDom1))=1,IF(AND(YEAR(_xlfn.SINGLE(MarDom1)+8)=_xlfn.SINGLE(AnnoCalendario),MONTH(_xlfn.SINGLE(MarDom1)+8)=3),_xlfn.SINGLE(MarDom1)+8,""),IF(AND(YEAR(_xlfn.SINGLE(MarDom1)+15)=_xlfn.SINGLE(AnnoCalendario),MONTH(_xlfn.SINGLE(MarDom1)+15)=3),_xlfn.SINGLE(MarDom1)+15,""))</f>
        <v>44270</v>
      </c>
      <c r="S9" s="13">
        <f>IF(DAY(_xlfn.SINGLE(MarDom1))=1,IF(AND(YEAR(_xlfn.SINGLE(MarDom1)+9)=_xlfn.SINGLE(AnnoCalendario),MONTH(_xlfn.SINGLE(MarDom1)+9)=3),_xlfn.SINGLE(MarDom1)+9,""),IF(AND(YEAR(_xlfn.SINGLE(MarDom1)+16)=_xlfn.SINGLE(AnnoCalendario),MONTH(_xlfn.SINGLE(MarDom1)+16)=3),_xlfn.SINGLE(MarDom1)+16,""))</f>
        <v>44271</v>
      </c>
      <c r="T9" s="12">
        <f>IF(DAY(_xlfn.SINGLE(MarDom1))=1,IF(AND(YEAR(_xlfn.SINGLE(MarDom1)+10)=_xlfn.SINGLE(AnnoCalendario),MONTH(_xlfn.SINGLE(MarDom1)+10)=3),_xlfn.SINGLE(MarDom1)+10,""),IF(AND(YEAR(_xlfn.SINGLE(MarDom1)+17)=_xlfn.SINGLE(AnnoCalendario),MONTH(_xlfn.SINGLE(MarDom1)+17)=3),_xlfn.SINGLE(MarDom1)+17,""))</f>
        <v>44272</v>
      </c>
      <c r="U9" s="12">
        <f>IF(DAY(_xlfn.SINGLE(MarDom1))=1,IF(AND(YEAR(_xlfn.SINGLE(MarDom1)+11)=_xlfn.SINGLE(AnnoCalendario),MONTH(_xlfn.SINGLE(MarDom1)+11)=3),_xlfn.SINGLE(MarDom1)+11,""),IF(AND(YEAR(_xlfn.SINGLE(MarDom1)+18)=_xlfn.SINGLE(AnnoCalendario),MONTH(_xlfn.SINGLE(MarDom1)+18)=3),_xlfn.SINGLE(MarDom1)+18,""))</f>
        <v>44273</v>
      </c>
      <c r="V9" s="15">
        <f>IF(DAY(_xlfn.SINGLE(MarDom1))=1,IF(AND(YEAR(_xlfn.SINGLE(MarDom1)+12)=_xlfn.SINGLE(AnnoCalendario),MONTH(_xlfn.SINGLE(MarDom1)+12)=3),_xlfn.SINGLE(MarDom1)+12,""),IF(AND(YEAR(_xlfn.SINGLE(MarDom1)+19)=_xlfn.SINGLE(AnnoCalendario),MONTH(_xlfn.SINGLE(MarDom1)+19)=3),_xlfn.SINGLE(MarDom1)+19,""))</f>
        <v>44274</v>
      </c>
      <c r="W9" s="15">
        <f>IF(DAY(_xlfn.SINGLE(MarDom1))=1,IF(AND(YEAR(_xlfn.SINGLE(MarDom1)+13)=_xlfn.SINGLE(AnnoCalendario),MONTH(_xlfn.SINGLE(MarDom1)+13)=3),_xlfn.SINGLE(MarDom1)+13,""),IF(AND(YEAR(_xlfn.SINGLE(MarDom1)+20)=_xlfn.SINGLE(AnnoCalendario),MONTH(_xlfn.SINGLE(MarDom1)+20)=3),_xlfn.SINGLE(MarDom1)+20,""))</f>
        <v>44275</v>
      </c>
      <c r="X9" s="13">
        <f>IF(DAY(_xlfn.SINGLE(MarDom1))=1,IF(AND(YEAR(_xlfn.SINGLE(MarDom1)+14)=_xlfn.SINGLE(AnnoCalendario),MONTH(_xlfn.SINGLE(MarDom1)+14)=3),_xlfn.SINGLE(MarDom1)+14,""),IF(AND(YEAR(_xlfn.SINGLE(MarDom1)+21)=_xlfn.SINGLE(AnnoCalendario),MONTH(_xlfn.SINGLE(MarDom1)+21)=3),_xlfn.SINGLE(MarDom1)+21,""))</f>
        <v>44276</v>
      </c>
      <c r="Z9" s="13">
        <f>IF(DAY(_xlfn.SINGLE(AprDom1))=1,IF(AND(YEAR(_xlfn.SINGLE(AprDom1)+8)=_xlfn.SINGLE(AnnoCalendario),MONTH(_xlfn.SINGLE(AprDom1)+8)=4),_xlfn.SINGLE(AprDom1)+8,""),IF(AND(YEAR(_xlfn.SINGLE(AprDom1)+15)=_xlfn.SINGLE(AnnoCalendario),MONTH(_xlfn.SINGLE(AprDom1)+15)=4),_xlfn.SINGLE(AprDom1)+15,""))</f>
        <v>44298</v>
      </c>
      <c r="AA9" s="13">
        <f>IF(DAY(_xlfn.SINGLE(AprDom1))=1,IF(AND(YEAR(_xlfn.SINGLE(AprDom1)+9)=_xlfn.SINGLE(AnnoCalendario),MONTH(_xlfn.SINGLE(AprDom1)+9)=4),_xlfn.SINGLE(AprDom1)+9,""),IF(AND(YEAR(_xlfn.SINGLE(AprDom1)+16)=_xlfn.SINGLE(AnnoCalendario),MONTH(_xlfn.SINGLE(AprDom1)+16)=4),_xlfn.SINGLE(AprDom1)+16,""))</f>
        <v>44299</v>
      </c>
      <c r="AB9" s="12">
        <f>IF(DAY(_xlfn.SINGLE(AprDom1))=1,IF(AND(YEAR(_xlfn.SINGLE(AprDom1)+10)=_xlfn.SINGLE(AnnoCalendario),MONTH(_xlfn.SINGLE(AprDom1)+10)=4),_xlfn.SINGLE(AprDom1)+10,""),IF(AND(YEAR(_xlfn.SINGLE(AprDom1)+17)=_xlfn.SINGLE(AnnoCalendario),MONTH(_xlfn.SINGLE(AprDom1)+17)=4),_xlfn.SINGLE(AprDom1)+17,""))</f>
        <v>44300</v>
      </c>
      <c r="AC9" s="12">
        <f>IF(DAY(_xlfn.SINGLE(AprDom1))=1,IF(AND(YEAR(_xlfn.SINGLE(AprDom1)+11)=_xlfn.SINGLE(AnnoCalendario),MONTH(_xlfn.SINGLE(AprDom1)+11)=4),_xlfn.SINGLE(AprDom1)+11,""),IF(AND(YEAR(_xlfn.SINGLE(AprDom1)+18)=_xlfn.SINGLE(AnnoCalendario),MONTH(_xlfn.SINGLE(AprDom1)+18)=4),_xlfn.SINGLE(AprDom1)+18,""))</f>
        <v>44301</v>
      </c>
      <c r="AD9" s="15">
        <f>IF(DAY(_xlfn.SINGLE(AprDom1))=1,IF(AND(YEAR(_xlfn.SINGLE(AprDom1)+12)=_xlfn.SINGLE(AnnoCalendario),MONTH(_xlfn.SINGLE(AprDom1)+12)=4),_xlfn.SINGLE(AprDom1)+12,""),IF(AND(YEAR(_xlfn.SINGLE(AprDom1)+19)=_xlfn.SINGLE(AnnoCalendario),MONTH(_xlfn.SINGLE(AprDom1)+19)=4),_xlfn.SINGLE(AprDom1)+19,""))</f>
        <v>44302</v>
      </c>
      <c r="AE9" s="15">
        <f>IF(DAY(_xlfn.SINGLE(AprDom1))=1,IF(AND(YEAR(_xlfn.SINGLE(AprDom1)+13)=_xlfn.SINGLE(AnnoCalendario),MONTH(_xlfn.SINGLE(AprDom1)+13)=4),_xlfn.SINGLE(AprDom1)+13,""),IF(AND(YEAR(_xlfn.SINGLE(AprDom1)+20)=_xlfn.SINGLE(AnnoCalendario),MONTH(_xlfn.SINGLE(AprDom1)+20)=4),_xlfn.SINGLE(AprDom1)+20,""))</f>
        <v>44303</v>
      </c>
      <c r="AF9" s="13">
        <f>IF(DAY(_xlfn.SINGLE(AprDom1))=1,IF(AND(YEAR(_xlfn.SINGLE(AprDom1)+14)=_xlfn.SINGLE(AnnoCalendario),MONTH(_xlfn.SINGLE(AprDom1)+14)=4),_xlfn.SINGLE(AprDom1)+14,""),IF(AND(YEAR(_xlfn.SINGLE(AprDom1)+21)=_xlfn.SINGLE(AnnoCalendario),MONTH(_xlfn.SINGLE(AprDom1)+21)=4),_xlfn.SINGLE(AprDom1)+21,""))</f>
        <v>44304</v>
      </c>
    </row>
    <row r="10" spans="2:33" s="8" customFormat="1" ht="26.15" customHeight="1" x14ac:dyDescent="0.35">
      <c r="B10" s="14">
        <f>IF(DAY(_xlfn.SINGLE(GenDom1))=1,IF(AND(YEAR(_xlfn.SINGLE(GenDom1)+15)=_xlfn.SINGLE(AnnoCalendario),MONTH(_xlfn.SINGLE(GenDom1)+15)=1),_xlfn.SINGLE(GenDom1)+15,""),IF(AND(YEAR(_xlfn.SINGLE(GenDom1)+22)=_xlfn.SINGLE(AnnoCalendario),MONTH(_xlfn.SINGLE(GenDom1)+22)=1),_xlfn.SINGLE(GenDom1)+22,""))</f>
        <v>44214</v>
      </c>
      <c r="C10" s="14">
        <f>IF(DAY(_xlfn.SINGLE(GenDom1))=1,IF(AND(YEAR(_xlfn.SINGLE(GenDom1)+16)=_xlfn.SINGLE(AnnoCalendario),MONTH(_xlfn.SINGLE(GenDom1)+16)=1),_xlfn.SINGLE(GenDom1)+16,""),IF(AND(YEAR(_xlfn.SINGLE(GenDom1)+23)=_xlfn.SINGLE(AnnoCalendario),MONTH(_xlfn.SINGLE(GenDom1)+23)=1),_xlfn.SINGLE(GenDom1)+23,""))</f>
        <v>44215</v>
      </c>
      <c r="D10" s="14">
        <f>IF(DAY(_xlfn.SINGLE(GenDom1))=1,IF(AND(YEAR(_xlfn.SINGLE(GenDom1)+17)=_xlfn.SINGLE(AnnoCalendario),MONTH(_xlfn.SINGLE(GenDom1)+17)=1),_xlfn.SINGLE(GenDom1)+17,""),IF(AND(YEAR(_xlfn.SINGLE(GenDom1)+24)=_xlfn.SINGLE(AnnoCalendario),MONTH(_xlfn.SINGLE(GenDom1)+24)=1),_xlfn.SINGLE(GenDom1)+24,""))</f>
        <v>44216</v>
      </c>
      <c r="E10" s="13">
        <f>IF(DAY(_xlfn.SINGLE(GenDom1))=1,IF(AND(YEAR(_xlfn.SINGLE(GenDom1)+18)=_xlfn.SINGLE(AnnoCalendario),MONTH(_xlfn.SINGLE(GenDom1)+18)=1),_xlfn.SINGLE(GenDom1)+18,""),IF(AND(YEAR(_xlfn.SINGLE(GenDom1)+25)=_xlfn.SINGLE(AnnoCalendario),MONTH(_xlfn.SINGLE(GenDom1)+25)=1),_xlfn.SINGLE(GenDom1)+25,""))</f>
        <v>44217</v>
      </c>
      <c r="F10" s="16">
        <f>IF(DAY(_xlfn.SINGLE(GenDom1))=1,IF(AND(YEAR(_xlfn.SINGLE(GenDom1)+19)=_xlfn.SINGLE(AnnoCalendario),MONTH(_xlfn.SINGLE(GenDom1)+19)=1),_xlfn.SINGLE(GenDom1)+19,""),IF(AND(YEAR(_xlfn.SINGLE(GenDom1)+26)=_xlfn.SINGLE(AnnoCalendario),MONTH(_xlfn.SINGLE(GenDom1)+26)=1),_xlfn.SINGLE(GenDom1)+26,""))</f>
        <v>44218</v>
      </c>
      <c r="G10" s="13">
        <f>IF(DAY(_xlfn.SINGLE(GenDom1))=1,IF(AND(YEAR(_xlfn.SINGLE(GenDom1)+20)=_xlfn.SINGLE(AnnoCalendario),MONTH(_xlfn.SINGLE(GenDom1)+20)=1),_xlfn.SINGLE(GenDom1)+20,""),IF(AND(YEAR(_xlfn.SINGLE(GenDom1)+27)=_xlfn.SINGLE(AnnoCalendario),MONTH(_xlfn.SINGLE(GenDom1)+27)=1),_xlfn.SINGLE(GenDom1)+27,""))</f>
        <v>44219</v>
      </c>
      <c r="H10" s="13">
        <f>IF(DAY(_xlfn.SINGLE(GenDom1))=1,IF(AND(YEAR(_xlfn.SINGLE(GenDom1)+21)=_xlfn.SINGLE(AnnoCalendario),MONTH(_xlfn.SINGLE(GenDom1)+21)=1),_xlfn.SINGLE(GenDom1)+21,""),IF(AND(YEAR(_xlfn.SINGLE(GenDom1)+28)=_xlfn.SINGLE(AnnoCalendario),MONTH(_xlfn.SINGLE(GenDom1)+28)=1),_xlfn.SINGLE(GenDom1)+28,""))</f>
        <v>44220</v>
      </c>
      <c r="J10" s="14">
        <f>IF(DAY(_xlfn.SINGLE(FebDom1))=1,IF(AND(YEAR(_xlfn.SINGLE(FebDom1)+15)=_xlfn.SINGLE(AnnoCalendario),MONTH(_xlfn.SINGLE(FebDom1)+15)=2),_xlfn.SINGLE(FebDom1)+15,""),IF(AND(YEAR(_xlfn.SINGLE(FebDom1)+22)=_xlfn.SINGLE(AnnoCalendario),MONTH(_xlfn.SINGLE(FebDom1)+22)=2),_xlfn.SINGLE(FebDom1)+22,""))</f>
        <v>44249</v>
      </c>
      <c r="K10" s="14">
        <f>IF(DAY(_xlfn.SINGLE(FebDom1))=1,IF(AND(YEAR(_xlfn.SINGLE(FebDom1)+16)=_xlfn.SINGLE(AnnoCalendario),MONTH(_xlfn.SINGLE(FebDom1)+16)=2),_xlfn.SINGLE(FebDom1)+16,""),IF(AND(YEAR(_xlfn.SINGLE(FebDom1)+23)=_xlfn.SINGLE(AnnoCalendario),MONTH(_xlfn.SINGLE(FebDom1)+23)=2),_xlfn.SINGLE(FebDom1)+23,""))</f>
        <v>44250</v>
      </c>
      <c r="L10" s="14">
        <f>IF(DAY(_xlfn.SINGLE(FebDom1))=1,IF(AND(YEAR(_xlfn.SINGLE(FebDom1)+17)=_xlfn.SINGLE(AnnoCalendario),MONTH(_xlfn.SINGLE(FebDom1)+17)=2),_xlfn.SINGLE(FebDom1)+17,""),IF(AND(YEAR(_xlfn.SINGLE(FebDom1)+24)=_xlfn.SINGLE(AnnoCalendario),MONTH(_xlfn.SINGLE(FebDom1)+24)=2),_xlfn.SINGLE(FebDom1)+24,""))</f>
        <v>44251</v>
      </c>
      <c r="M10" s="13">
        <f>IF(DAY(_xlfn.SINGLE(FebDom1))=1,IF(AND(YEAR(_xlfn.SINGLE(FebDom1)+18)=_xlfn.SINGLE(AnnoCalendario),MONTH(_xlfn.SINGLE(FebDom1)+18)=2),_xlfn.SINGLE(FebDom1)+18,""),IF(AND(YEAR(_xlfn.SINGLE(FebDom1)+25)=_xlfn.SINGLE(AnnoCalendario),MONTH(_xlfn.SINGLE(FebDom1)+25)=2),_xlfn.SINGLE(FebDom1)+25,""))</f>
        <v>44252</v>
      </c>
      <c r="N10" s="16">
        <f>IF(DAY(_xlfn.SINGLE(FebDom1))=1,IF(AND(YEAR(_xlfn.SINGLE(FebDom1)+19)=_xlfn.SINGLE(AnnoCalendario),MONTH(_xlfn.SINGLE(FebDom1)+19)=2),_xlfn.SINGLE(FebDom1)+19,""),IF(AND(YEAR(_xlfn.SINGLE(FebDom1)+26)=_xlfn.SINGLE(AnnoCalendario),MONTH(_xlfn.SINGLE(FebDom1)+26)=2),_xlfn.SINGLE(FebDom1)+26,""))</f>
        <v>44253</v>
      </c>
      <c r="O10" s="13">
        <f>IF(DAY(_xlfn.SINGLE(FebDom1))=1,IF(AND(YEAR(_xlfn.SINGLE(FebDom1)+20)=_xlfn.SINGLE(AnnoCalendario),MONTH(_xlfn.SINGLE(FebDom1)+20)=2),_xlfn.SINGLE(FebDom1)+20,""),IF(AND(YEAR(_xlfn.SINGLE(FebDom1)+27)=_xlfn.SINGLE(AnnoCalendario),MONTH(_xlfn.SINGLE(FebDom1)+27)=2),_xlfn.SINGLE(FebDom1)+27,""))</f>
        <v>44254</v>
      </c>
      <c r="P10" s="13">
        <f>IF(DAY(_xlfn.SINGLE(FebDom1))=1,IF(AND(YEAR(_xlfn.SINGLE(FebDom1)+21)=_xlfn.SINGLE(AnnoCalendario),MONTH(_xlfn.SINGLE(FebDom1)+21)=2),_xlfn.SINGLE(FebDom1)+21,""),IF(AND(YEAR(_xlfn.SINGLE(FebDom1)+28)=_xlfn.SINGLE(AnnoCalendario),MONTH(_xlfn.SINGLE(FebDom1)+28)=2),_xlfn.SINGLE(FebDom1)+28,""))</f>
        <v>44255</v>
      </c>
      <c r="R10" s="14">
        <f>IF(DAY(_xlfn.SINGLE(MarDom1))=1,IF(AND(YEAR(_xlfn.SINGLE(MarDom1)+15)=_xlfn.SINGLE(AnnoCalendario),MONTH(_xlfn.SINGLE(MarDom1)+15)=3),_xlfn.SINGLE(MarDom1)+15,""),IF(AND(YEAR(_xlfn.SINGLE(MarDom1)+22)=_xlfn.SINGLE(AnnoCalendario),MONTH(_xlfn.SINGLE(MarDom1)+22)=3),_xlfn.SINGLE(MarDom1)+22,""))</f>
        <v>44277</v>
      </c>
      <c r="S10" s="14">
        <f>IF(DAY(_xlfn.SINGLE(MarDom1))=1,IF(AND(YEAR(_xlfn.SINGLE(MarDom1)+16)=_xlfn.SINGLE(AnnoCalendario),MONTH(_xlfn.SINGLE(MarDom1)+16)=3),_xlfn.SINGLE(MarDom1)+16,""),IF(AND(YEAR(_xlfn.SINGLE(MarDom1)+23)=_xlfn.SINGLE(AnnoCalendario),MONTH(_xlfn.SINGLE(MarDom1)+23)=3),_xlfn.SINGLE(MarDom1)+23,""))</f>
        <v>44278</v>
      </c>
      <c r="T10" s="14">
        <f>IF(DAY(_xlfn.SINGLE(MarDom1))=1,IF(AND(YEAR(_xlfn.SINGLE(MarDom1)+17)=_xlfn.SINGLE(AnnoCalendario),MONTH(_xlfn.SINGLE(MarDom1)+17)=3),_xlfn.SINGLE(MarDom1)+17,""),IF(AND(YEAR(_xlfn.SINGLE(MarDom1)+24)=_xlfn.SINGLE(AnnoCalendario),MONTH(_xlfn.SINGLE(MarDom1)+24)=3),_xlfn.SINGLE(MarDom1)+24,""))</f>
        <v>44279</v>
      </c>
      <c r="U10" s="13">
        <f>IF(DAY(_xlfn.SINGLE(MarDom1))=1,IF(AND(YEAR(_xlfn.SINGLE(MarDom1)+18)=_xlfn.SINGLE(AnnoCalendario),MONTH(_xlfn.SINGLE(MarDom1)+18)=3),_xlfn.SINGLE(MarDom1)+18,""),IF(AND(YEAR(_xlfn.SINGLE(MarDom1)+25)=_xlfn.SINGLE(AnnoCalendario),MONTH(_xlfn.SINGLE(MarDom1)+25)=3),_xlfn.SINGLE(MarDom1)+25,""))</f>
        <v>44280</v>
      </c>
      <c r="V10" s="16">
        <f>IF(DAY(_xlfn.SINGLE(MarDom1))=1,IF(AND(YEAR(_xlfn.SINGLE(MarDom1)+19)=_xlfn.SINGLE(AnnoCalendario),MONTH(_xlfn.SINGLE(MarDom1)+19)=3),_xlfn.SINGLE(MarDom1)+19,""),IF(AND(YEAR(_xlfn.SINGLE(MarDom1)+26)=_xlfn.SINGLE(AnnoCalendario),MONTH(_xlfn.SINGLE(MarDom1)+26)=3),_xlfn.SINGLE(MarDom1)+26,""))</f>
        <v>44281</v>
      </c>
      <c r="W10" s="13">
        <f>IF(DAY(_xlfn.SINGLE(MarDom1))=1,IF(AND(YEAR(_xlfn.SINGLE(MarDom1)+20)=_xlfn.SINGLE(AnnoCalendario),MONTH(_xlfn.SINGLE(MarDom1)+20)=3),_xlfn.SINGLE(MarDom1)+20,""),IF(AND(YEAR(_xlfn.SINGLE(MarDom1)+27)=_xlfn.SINGLE(AnnoCalendario),MONTH(_xlfn.SINGLE(MarDom1)+27)=3),_xlfn.SINGLE(MarDom1)+27,""))</f>
        <v>44282</v>
      </c>
      <c r="X10" s="13">
        <f>IF(DAY(_xlfn.SINGLE(MarDom1))=1,IF(AND(YEAR(_xlfn.SINGLE(MarDom1)+21)=_xlfn.SINGLE(AnnoCalendario),MONTH(_xlfn.SINGLE(MarDom1)+21)=3),_xlfn.SINGLE(MarDom1)+21,""),IF(AND(YEAR(_xlfn.SINGLE(MarDom1)+28)=_xlfn.SINGLE(AnnoCalendario),MONTH(_xlfn.SINGLE(MarDom1)+28)=3),_xlfn.SINGLE(MarDom1)+28,""))</f>
        <v>44283</v>
      </c>
      <c r="Z10" s="14">
        <f>IF(DAY(_xlfn.SINGLE(AprDom1))=1,IF(AND(YEAR(_xlfn.SINGLE(AprDom1)+15)=_xlfn.SINGLE(AnnoCalendario),MONTH(_xlfn.SINGLE(AprDom1)+15)=4),_xlfn.SINGLE(AprDom1)+15,""),IF(AND(YEAR(_xlfn.SINGLE(AprDom1)+22)=_xlfn.SINGLE(AnnoCalendario),MONTH(_xlfn.SINGLE(AprDom1)+22)=4),_xlfn.SINGLE(AprDom1)+22,""))</f>
        <v>44305</v>
      </c>
      <c r="AA10" s="14">
        <f>IF(DAY(_xlfn.SINGLE(AprDom1))=1,IF(AND(YEAR(_xlfn.SINGLE(AprDom1)+16)=_xlfn.SINGLE(AnnoCalendario),MONTH(_xlfn.SINGLE(AprDom1)+16)=4),_xlfn.SINGLE(AprDom1)+16,""),IF(AND(YEAR(_xlfn.SINGLE(AprDom1)+23)=_xlfn.SINGLE(AnnoCalendario),MONTH(_xlfn.SINGLE(AprDom1)+23)=4),_xlfn.SINGLE(AprDom1)+23,""))</f>
        <v>44306</v>
      </c>
      <c r="AB10" s="14">
        <f>IF(DAY(_xlfn.SINGLE(AprDom1))=1,IF(AND(YEAR(_xlfn.SINGLE(AprDom1)+17)=_xlfn.SINGLE(AnnoCalendario),MONTH(_xlfn.SINGLE(AprDom1)+17)=4),_xlfn.SINGLE(AprDom1)+17,""),IF(AND(YEAR(_xlfn.SINGLE(AprDom1)+24)=_xlfn.SINGLE(AnnoCalendario),MONTH(_xlfn.SINGLE(AprDom1)+24)=4),_xlfn.SINGLE(AprDom1)+24,""))</f>
        <v>44307</v>
      </c>
      <c r="AC10" s="13">
        <f>IF(DAY(_xlfn.SINGLE(AprDom1))=1,IF(AND(YEAR(_xlfn.SINGLE(AprDom1)+18)=_xlfn.SINGLE(AnnoCalendario),MONTH(_xlfn.SINGLE(AprDom1)+18)=4),_xlfn.SINGLE(AprDom1)+18,""),IF(AND(YEAR(_xlfn.SINGLE(AprDom1)+25)=_xlfn.SINGLE(AnnoCalendario),MONTH(_xlfn.SINGLE(AprDom1)+25)=4),_xlfn.SINGLE(AprDom1)+25,""))</f>
        <v>44308</v>
      </c>
      <c r="AD10" s="16">
        <f>IF(DAY(_xlfn.SINGLE(AprDom1))=1,IF(AND(YEAR(_xlfn.SINGLE(AprDom1)+19)=_xlfn.SINGLE(AnnoCalendario),MONTH(_xlfn.SINGLE(AprDom1)+19)=4),_xlfn.SINGLE(AprDom1)+19,""),IF(AND(YEAR(_xlfn.SINGLE(AprDom1)+26)=_xlfn.SINGLE(AnnoCalendario),MONTH(_xlfn.SINGLE(AprDom1)+26)=4),_xlfn.SINGLE(AprDom1)+26,""))</f>
        <v>44309</v>
      </c>
      <c r="AE10" s="13">
        <f>IF(DAY(_xlfn.SINGLE(AprDom1))=1,IF(AND(YEAR(_xlfn.SINGLE(AprDom1)+20)=_xlfn.SINGLE(AnnoCalendario),MONTH(_xlfn.SINGLE(AprDom1)+20)=4),_xlfn.SINGLE(AprDom1)+20,""),IF(AND(YEAR(_xlfn.SINGLE(AprDom1)+27)=_xlfn.SINGLE(AnnoCalendario),MONTH(_xlfn.SINGLE(AprDom1)+27)=4),_xlfn.SINGLE(AprDom1)+27,""))</f>
        <v>44310</v>
      </c>
      <c r="AF10" s="13">
        <f>IF(DAY(_xlfn.SINGLE(AprDom1))=1,IF(AND(YEAR(_xlfn.SINGLE(AprDom1)+21)=_xlfn.SINGLE(AnnoCalendario),MONTH(_xlfn.SINGLE(AprDom1)+21)=4),_xlfn.SINGLE(AprDom1)+21,""),IF(AND(YEAR(_xlfn.SINGLE(AprDom1)+28)=_xlfn.SINGLE(AnnoCalendario),MONTH(_xlfn.SINGLE(AprDom1)+28)=4),_xlfn.SINGLE(AprDom1)+28,""))</f>
        <v>44311</v>
      </c>
    </row>
    <row r="11" spans="2:33" s="8" customFormat="1" ht="26.15" customHeight="1" x14ac:dyDescent="0.35">
      <c r="B11" s="12">
        <f>IF(DAY(_xlfn.SINGLE(GenDom1))=1,IF(AND(YEAR(_xlfn.SINGLE(GenDom1)+22)=_xlfn.SINGLE(AnnoCalendario),MONTH(_xlfn.SINGLE(GenDom1)+22)=1),_xlfn.SINGLE(GenDom1)+22,""),IF(AND(YEAR(_xlfn.SINGLE(GenDom1)+29)=_xlfn.SINGLE(AnnoCalendario),MONTH(_xlfn.SINGLE(GenDom1)+29)=1),_xlfn.SINGLE(GenDom1)+29,""))</f>
        <v>44221</v>
      </c>
      <c r="C11" s="12">
        <f>IF(DAY(_xlfn.SINGLE(GenDom1))=1,IF(AND(YEAR(_xlfn.SINGLE(GenDom1)+23)=_xlfn.SINGLE(AnnoCalendario),MONTH(_xlfn.SINGLE(GenDom1)+23)=1),_xlfn.SINGLE(GenDom1)+23,""),IF(AND(YEAR(_xlfn.SINGLE(GenDom1)+30)=_xlfn.SINGLE(AnnoCalendario),MONTH(_xlfn.SINGLE(GenDom1)+30)=1),_xlfn.SINGLE(GenDom1)+30,""))</f>
        <v>44222</v>
      </c>
      <c r="D11" s="17">
        <f>IF(DAY(_xlfn.SINGLE(GenDom1))=1,IF(AND(YEAR(_xlfn.SINGLE(GenDom1)+24)=_xlfn.SINGLE(AnnoCalendario),MONTH(_xlfn.SINGLE(GenDom1)+24)=1),_xlfn.SINGLE(GenDom1)+24,""),IF(AND(YEAR(_xlfn.SINGLE(GenDom1)+31)=_xlfn.SINGLE(AnnoCalendario),MONTH(_xlfn.SINGLE(GenDom1)+31)=1),_xlfn.SINGLE(GenDom1)+31,""))</f>
        <v>44223</v>
      </c>
      <c r="E11" s="17">
        <f>IF(DAY(_xlfn.SINGLE(GenDom1))=1,IF(AND(YEAR(_xlfn.SINGLE(GenDom1)+25)=_xlfn.SINGLE(AnnoCalendario),MONTH(_xlfn.SINGLE(GenDom1)+25)=1),_xlfn.SINGLE(GenDom1)+25,""),IF(AND(YEAR(_xlfn.SINGLE(GenDom1)+32)=_xlfn.SINGLE(AnnoCalendario),MONTH(_xlfn.SINGLE(GenDom1)+32)=1),_xlfn.SINGLE(GenDom1)+32,""))</f>
        <v>44224</v>
      </c>
      <c r="F11" s="17">
        <f>IF(DAY(_xlfn.SINGLE(GenDom1))=1,IF(AND(YEAR(_xlfn.SINGLE(GenDom1)+26)=_xlfn.SINGLE(AnnoCalendario),MONTH(_xlfn.SINGLE(GenDom1)+26)=1),_xlfn.SINGLE(GenDom1)+26,""),IF(AND(YEAR(_xlfn.SINGLE(GenDom1)+33)=_xlfn.SINGLE(AnnoCalendario),MONTH(_xlfn.SINGLE(GenDom1)+33)=1),_xlfn.SINGLE(GenDom1)+33,""))</f>
        <v>44225</v>
      </c>
      <c r="G11" s="18">
        <f>IF(DAY(_xlfn.SINGLE(GenDom1))=1,IF(AND(YEAR(_xlfn.SINGLE(GenDom1)+27)=_xlfn.SINGLE(AnnoCalendario),MONTH(_xlfn.SINGLE(GenDom1)+27)=1),_xlfn.SINGLE(GenDom1)+27,""),IF(AND(YEAR(_xlfn.SINGLE(GenDom1)+34)=_xlfn.SINGLE(AnnoCalendario),MONTH(_xlfn.SINGLE(GenDom1)+34)=1),_xlfn.SINGLE(GenDom1)+34,""))</f>
        <v>44226</v>
      </c>
      <c r="H11" s="18">
        <f>IF(DAY(_xlfn.SINGLE(GenDom1))=1,IF(AND(YEAR(_xlfn.SINGLE(GenDom1)+28)=_xlfn.SINGLE(AnnoCalendario),MONTH(_xlfn.SINGLE(GenDom1)+28)=1),_xlfn.SINGLE(GenDom1)+28,""),IF(AND(YEAR(_xlfn.SINGLE(GenDom1)+35)=_xlfn.SINGLE(AnnoCalendario),MONTH(_xlfn.SINGLE(GenDom1)+35)=1),_xlfn.SINGLE(GenDom1)+35,""))</f>
        <v>44227</v>
      </c>
      <c r="J11" s="12" t="str">
        <f>IF(DAY(_xlfn.SINGLE(FebDom1))=1,IF(AND(YEAR(_xlfn.SINGLE(FebDom1)+22)=_xlfn.SINGLE(AnnoCalendario),MONTH(_xlfn.SINGLE(FebDom1)+22)=2),_xlfn.SINGLE(FebDom1)+22,""),IF(AND(YEAR(_xlfn.SINGLE(FebDom1)+29)=_xlfn.SINGLE(AnnoCalendario),MONTH(_xlfn.SINGLE(FebDom1)+29)=2),_xlfn.SINGLE(FebDom1)+29,""))</f>
        <v/>
      </c>
      <c r="K11" s="12" t="str">
        <f>IF(DAY(_xlfn.SINGLE(FebDom1))=1,IF(AND(YEAR(_xlfn.SINGLE(FebDom1)+23)=_xlfn.SINGLE(AnnoCalendario),MONTH(_xlfn.SINGLE(FebDom1)+23)=2),_xlfn.SINGLE(FebDom1)+23,""),IF(AND(YEAR(_xlfn.SINGLE(FebDom1)+30)=_xlfn.SINGLE(AnnoCalendario),MONTH(_xlfn.SINGLE(FebDom1)+30)=2),_xlfn.SINGLE(FebDom1)+30,""))</f>
        <v/>
      </c>
      <c r="L11" s="17" t="str">
        <f>IF(DAY(_xlfn.SINGLE(FebDom1))=1,IF(AND(YEAR(_xlfn.SINGLE(FebDom1)+24)=_xlfn.SINGLE(AnnoCalendario),MONTH(_xlfn.SINGLE(FebDom1)+24)=2),_xlfn.SINGLE(FebDom1)+24,""),IF(AND(YEAR(_xlfn.SINGLE(FebDom1)+31)=_xlfn.SINGLE(AnnoCalendario),MONTH(_xlfn.SINGLE(FebDom1)+31)=2),_xlfn.SINGLE(FebDom1)+31,""))</f>
        <v/>
      </c>
      <c r="M11" s="17" t="str">
        <f>IF(DAY(_xlfn.SINGLE(FebDom1))=1,IF(AND(YEAR(_xlfn.SINGLE(FebDom1)+25)=_xlfn.SINGLE(AnnoCalendario),MONTH(_xlfn.SINGLE(FebDom1)+25)=2),_xlfn.SINGLE(FebDom1)+25,""),IF(AND(YEAR(_xlfn.SINGLE(FebDom1)+32)=_xlfn.SINGLE(AnnoCalendario),MONTH(_xlfn.SINGLE(FebDom1)+32)=2),_xlfn.SINGLE(FebDom1)+32,""))</f>
        <v/>
      </c>
      <c r="N11" s="17" t="str">
        <f>IF(DAY(_xlfn.SINGLE(FebDom1))=1,IF(AND(YEAR(_xlfn.SINGLE(FebDom1)+26)=_xlfn.SINGLE(AnnoCalendario),MONTH(_xlfn.SINGLE(FebDom1)+26)=2),_xlfn.SINGLE(FebDom1)+26,""),IF(AND(YEAR(_xlfn.SINGLE(FebDom1)+33)=_xlfn.SINGLE(AnnoCalendario),MONTH(_xlfn.SINGLE(FebDom1)+33)=2),_xlfn.SINGLE(FebDom1)+33,""))</f>
        <v/>
      </c>
      <c r="O11" s="18" t="str">
        <f>IF(DAY(_xlfn.SINGLE(FebDom1))=1,IF(AND(YEAR(_xlfn.SINGLE(FebDom1)+27)=_xlfn.SINGLE(AnnoCalendario),MONTH(_xlfn.SINGLE(FebDom1)+27)=2),_xlfn.SINGLE(FebDom1)+27,""),IF(AND(YEAR(_xlfn.SINGLE(FebDom1)+34)=_xlfn.SINGLE(AnnoCalendario),MONTH(_xlfn.SINGLE(FebDom1)+34)=2),_xlfn.SINGLE(FebDom1)+34,""))</f>
        <v/>
      </c>
      <c r="P11" s="18" t="str">
        <f>IF(DAY(_xlfn.SINGLE(FebDom1))=1,IF(AND(YEAR(_xlfn.SINGLE(FebDom1)+28)=_xlfn.SINGLE(AnnoCalendario),MONTH(_xlfn.SINGLE(FebDom1)+28)=2),_xlfn.SINGLE(FebDom1)+28,""),IF(AND(YEAR(_xlfn.SINGLE(FebDom1)+35)=_xlfn.SINGLE(AnnoCalendario),MONTH(_xlfn.SINGLE(FebDom1)+35)=2),_xlfn.SINGLE(FebDom1)+35,""))</f>
        <v/>
      </c>
      <c r="R11" s="12">
        <f>IF(DAY(_xlfn.SINGLE(MarDom1))=1,IF(AND(YEAR(_xlfn.SINGLE(MarDom1)+22)=_xlfn.SINGLE(AnnoCalendario),MONTH(_xlfn.SINGLE(MarDom1)+22)=3),_xlfn.SINGLE(MarDom1)+22,""),IF(AND(YEAR(_xlfn.SINGLE(MarDom1)+29)=_xlfn.SINGLE(AnnoCalendario),MONTH(_xlfn.SINGLE(MarDom1)+29)=3),_xlfn.SINGLE(MarDom1)+29,""))</f>
        <v>44284</v>
      </c>
      <c r="S11" s="12">
        <f>IF(DAY(_xlfn.SINGLE(MarDom1))=1,IF(AND(YEAR(_xlfn.SINGLE(MarDom1)+23)=_xlfn.SINGLE(AnnoCalendario),MONTH(_xlfn.SINGLE(MarDom1)+23)=3),_xlfn.SINGLE(MarDom1)+23,""),IF(AND(YEAR(_xlfn.SINGLE(MarDom1)+30)=_xlfn.SINGLE(AnnoCalendario),MONTH(_xlfn.SINGLE(MarDom1)+30)=3),_xlfn.SINGLE(MarDom1)+30,""))</f>
        <v>44285</v>
      </c>
      <c r="T11" s="17">
        <f>IF(DAY(_xlfn.SINGLE(MarDom1))=1,IF(AND(YEAR(_xlfn.SINGLE(MarDom1)+24)=_xlfn.SINGLE(AnnoCalendario),MONTH(_xlfn.SINGLE(MarDom1)+24)=3),_xlfn.SINGLE(MarDom1)+24,""),IF(AND(YEAR(_xlfn.SINGLE(MarDom1)+31)=_xlfn.SINGLE(AnnoCalendario),MONTH(_xlfn.SINGLE(MarDom1)+31)=3),_xlfn.SINGLE(MarDom1)+31,""))</f>
        <v>44286</v>
      </c>
      <c r="U11" s="17" t="str">
        <f>IF(DAY(_xlfn.SINGLE(MarDom1))=1,IF(AND(YEAR(_xlfn.SINGLE(MarDom1)+25)=_xlfn.SINGLE(AnnoCalendario),MONTH(_xlfn.SINGLE(MarDom1)+25)=3),_xlfn.SINGLE(MarDom1)+25,""),IF(AND(YEAR(_xlfn.SINGLE(MarDom1)+32)=_xlfn.SINGLE(AnnoCalendario),MONTH(_xlfn.SINGLE(MarDom1)+32)=3),_xlfn.SINGLE(MarDom1)+32,""))</f>
        <v/>
      </c>
      <c r="V11" s="17" t="str">
        <f>IF(DAY(_xlfn.SINGLE(MarDom1))=1,IF(AND(YEAR(_xlfn.SINGLE(MarDom1)+26)=_xlfn.SINGLE(AnnoCalendario),MONTH(_xlfn.SINGLE(MarDom1)+26)=3),_xlfn.SINGLE(MarDom1)+26,""),IF(AND(YEAR(_xlfn.SINGLE(MarDom1)+33)=_xlfn.SINGLE(AnnoCalendario),MONTH(_xlfn.SINGLE(MarDom1)+33)=3),_xlfn.SINGLE(MarDom1)+33,""))</f>
        <v/>
      </c>
      <c r="W11" s="18" t="str">
        <f>IF(DAY(_xlfn.SINGLE(MarDom1))=1,IF(AND(YEAR(_xlfn.SINGLE(MarDom1)+27)=_xlfn.SINGLE(AnnoCalendario),MONTH(_xlfn.SINGLE(MarDom1)+27)=3),_xlfn.SINGLE(MarDom1)+27,""),IF(AND(YEAR(_xlfn.SINGLE(MarDom1)+34)=_xlfn.SINGLE(AnnoCalendario),MONTH(_xlfn.SINGLE(MarDom1)+34)=3),_xlfn.SINGLE(MarDom1)+34,""))</f>
        <v/>
      </c>
      <c r="X11" s="18" t="str">
        <f>IF(DAY(_xlfn.SINGLE(MarDom1))=1,IF(AND(YEAR(_xlfn.SINGLE(MarDom1)+28)=_xlfn.SINGLE(AnnoCalendario),MONTH(_xlfn.SINGLE(MarDom1)+28)=3),_xlfn.SINGLE(MarDom1)+28,""),IF(AND(YEAR(_xlfn.SINGLE(MarDom1)+35)=_xlfn.SINGLE(AnnoCalendario),MONTH(_xlfn.SINGLE(MarDom1)+35)=3),_xlfn.SINGLE(MarDom1)+35,""))</f>
        <v/>
      </c>
      <c r="Z11" s="12">
        <f>IF(DAY(_xlfn.SINGLE(AprDom1))=1,IF(AND(YEAR(_xlfn.SINGLE(AprDom1)+22)=_xlfn.SINGLE(AnnoCalendario),MONTH(_xlfn.SINGLE(AprDom1)+22)=4),_xlfn.SINGLE(AprDom1)+22,""),IF(AND(YEAR(_xlfn.SINGLE(AprDom1)+29)=_xlfn.SINGLE(AnnoCalendario),MONTH(_xlfn.SINGLE(AprDom1)+29)=4),_xlfn.SINGLE(AprDom1)+29,""))</f>
        <v>44312</v>
      </c>
      <c r="AA11" s="12">
        <f>IF(DAY(_xlfn.SINGLE(AprDom1))=1,IF(AND(YEAR(_xlfn.SINGLE(AprDom1)+23)=_xlfn.SINGLE(AnnoCalendario),MONTH(_xlfn.SINGLE(AprDom1)+23)=4),_xlfn.SINGLE(AprDom1)+23,""),IF(AND(YEAR(_xlfn.SINGLE(AprDom1)+30)=_xlfn.SINGLE(AnnoCalendario),MONTH(_xlfn.SINGLE(AprDom1)+30)=4),_xlfn.SINGLE(AprDom1)+30,""))</f>
        <v>44313</v>
      </c>
      <c r="AB11" s="17">
        <f>IF(DAY(_xlfn.SINGLE(AprDom1))=1,IF(AND(YEAR(_xlfn.SINGLE(AprDom1)+24)=_xlfn.SINGLE(AnnoCalendario),MONTH(_xlfn.SINGLE(AprDom1)+24)=4),_xlfn.SINGLE(AprDom1)+24,""),IF(AND(YEAR(_xlfn.SINGLE(AprDom1)+31)=_xlfn.SINGLE(AnnoCalendario),MONTH(_xlfn.SINGLE(AprDom1)+31)=4),_xlfn.SINGLE(AprDom1)+31,""))</f>
        <v>44314</v>
      </c>
      <c r="AC11" s="17">
        <f>IF(DAY(_xlfn.SINGLE(AprDom1))=1,IF(AND(YEAR(_xlfn.SINGLE(AprDom1)+25)=_xlfn.SINGLE(AnnoCalendario),MONTH(_xlfn.SINGLE(AprDom1)+25)=4),_xlfn.SINGLE(AprDom1)+25,""),IF(AND(YEAR(_xlfn.SINGLE(AprDom1)+32)=_xlfn.SINGLE(AnnoCalendario),MONTH(_xlfn.SINGLE(AprDom1)+32)=4),_xlfn.SINGLE(AprDom1)+32,""))</f>
        <v>44315</v>
      </c>
      <c r="AD11" s="17">
        <f>IF(DAY(_xlfn.SINGLE(AprDom1))=1,IF(AND(YEAR(_xlfn.SINGLE(AprDom1)+26)=_xlfn.SINGLE(AnnoCalendario),MONTH(_xlfn.SINGLE(AprDom1)+26)=4),_xlfn.SINGLE(AprDom1)+26,""),IF(AND(YEAR(_xlfn.SINGLE(AprDom1)+33)=_xlfn.SINGLE(AnnoCalendario),MONTH(_xlfn.SINGLE(AprDom1)+33)=4),_xlfn.SINGLE(AprDom1)+33,""))</f>
        <v>44316</v>
      </c>
      <c r="AE11" s="18" t="str">
        <f>IF(DAY(_xlfn.SINGLE(AprDom1))=1,IF(AND(YEAR(_xlfn.SINGLE(AprDom1)+27)=_xlfn.SINGLE(AnnoCalendario),MONTH(_xlfn.SINGLE(AprDom1)+27)=4),_xlfn.SINGLE(AprDom1)+27,""),IF(AND(YEAR(_xlfn.SINGLE(AprDom1)+34)=_xlfn.SINGLE(AnnoCalendario),MONTH(_xlfn.SINGLE(AprDom1)+34)=4),_xlfn.SINGLE(AprDom1)+34,""))</f>
        <v/>
      </c>
      <c r="AF11" s="18" t="str">
        <f>IF(DAY(_xlfn.SINGLE(AprDom1))=1,IF(AND(YEAR(_xlfn.SINGLE(AprDom1)+28)=_xlfn.SINGLE(AnnoCalendario),MONTH(_xlfn.SINGLE(AprDom1)+28)=4),_xlfn.SINGLE(AprDom1)+28,""),IF(AND(YEAR(_xlfn.SINGLE(AprDom1)+35)=_xlfn.SINGLE(AnnoCalendario),MONTH(_xlfn.SINGLE(AprDom1)+35)=4),_xlfn.SINGLE(AprDom1)+35,""))</f>
        <v/>
      </c>
    </row>
    <row r="12" spans="2:33" s="8" customFormat="1" ht="26.15" customHeight="1" x14ac:dyDescent="0.35">
      <c r="B12" s="12" t="str">
        <f>IF(DAY(_xlfn.SINGLE(GenDom1))=1,IF(AND(YEAR(_xlfn.SINGLE(GenDom1)+29)=_xlfn.SINGLE(AnnoCalendario),MONTH(_xlfn.SINGLE(GenDom1)+29)=1),_xlfn.SINGLE(GenDom1)+29,""),IF(AND(YEAR(_xlfn.SINGLE(GenDom1)+36)=_xlfn.SINGLE(AnnoCalendario),MONTH(_xlfn.SINGLE(GenDom1)+36)=1),_xlfn.SINGLE(GenDom1)+36,""))</f>
        <v/>
      </c>
      <c r="C12" s="12" t="str">
        <f>IF(DAY(_xlfn.SINGLE(GenDom1))=1,IF(AND(YEAR(_xlfn.SINGLE(GenDom1)+30)=_xlfn.SINGLE(AnnoCalendario),MONTH(_xlfn.SINGLE(GenDom1)+30)=1),_xlfn.SINGLE(GenDom1)+30,""),IF(AND(YEAR(_xlfn.SINGLE(GenDom1)+37)=_xlfn.SINGLE(AnnoCalendario),MONTH(_xlfn.SINGLE(GenDom1)+37)=1),_xlfn.SINGLE(GenDom1)+37,""))</f>
        <v/>
      </c>
      <c r="D12" s="17" t="str">
        <f>IF(DAY(_xlfn.SINGLE(GenDom1))=1,IF(AND(YEAR(_xlfn.SINGLE(GenDom1)+31)=_xlfn.SINGLE(AnnoCalendario),MONTH(_xlfn.SINGLE(GenDom1)+31)=1),_xlfn.SINGLE(GenDom1)+31,""),IF(AND(YEAR(_xlfn.SINGLE(GenDom1)+38)=_xlfn.SINGLE(AnnoCalendario),MONTH(_xlfn.SINGLE(GenDom1)+38)=1),_xlfn.SINGLE(GenDom1)+38,""))</f>
        <v/>
      </c>
      <c r="E12" s="17" t="str">
        <f>IF(DAY(_xlfn.SINGLE(GenDom1))=1,IF(AND(YEAR(_xlfn.SINGLE(GenDom1)+32)=_xlfn.SINGLE(AnnoCalendario),MONTH(_xlfn.SINGLE(GenDom1)+32)=1),_xlfn.SINGLE(GenDom1)+32,""),IF(AND(YEAR(_xlfn.SINGLE(GenDom1)+39)=_xlfn.SINGLE(AnnoCalendario),MONTH(_xlfn.SINGLE(GenDom1)+39)=1),_xlfn.SINGLE(GenDom1)+39,""))</f>
        <v/>
      </c>
      <c r="F12" s="17" t="str">
        <f>IF(DAY(_xlfn.SINGLE(GenDom1))=1,IF(AND(YEAR(_xlfn.SINGLE(GenDom1)+33)=_xlfn.SINGLE(AnnoCalendario),MONTH(_xlfn.SINGLE(GenDom1)+33)=1),_xlfn.SINGLE(GenDom1)+33,""),IF(AND(YEAR(_xlfn.SINGLE(GenDom1)+40)=_xlfn.SINGLE(AnnoCalendario),MONTH(_xlfn.SINGLE(GenDom1)+40)=1),_xlfn.SINGLE(GenDom1)+40,""))</f>
        <v/>
      </c>
      <c r="G12" s="18" t="str">
        <f>IF(DAY(_xlfn.SINGLE(GenDom1))=1,IF(AND(YEAR(_xlfn.SINGLE(GenDom1)+34)=_xlfn.SINGLE(AnnoCalendario),MONTH(_xlfn.SINGLE(GenDom1)+34)=1),_xlfn.SINGLE(GenDom1)+34,""),IF(AND(YEAR(_xlfn.SINGLE(GenDom1)+41)=_xlfn.SINGLE(AnnoCalendario),MONTH(_xlfn.SINGLE(GenDom1)+41)=1),_xlfn.SINGLE(GenDom1)+41,""))</f>
        <v/>
      </c>
      <c r="H12" s="18" t="str">
        <f>IF(DAY(_xlfn.SINGLE(GenDom1))=1,IF(AND(YEAR(_xlfn.SINGLE(GenDom1)+35)=_xlfn.SINGLE(AnnoCalendario),MONTH(_xlfn.SINGLE(GenDom1)+35)=1),_xlfn.SINGLE(GenDom1)+35,""),IF(AND(YEAR(_xlfn.SINGLE(GenDom1)+42)=_xlfn.SINGLE(AnnoCalendario),MONTH(_xlfn.SINGLE(GenDom1)+42)=1),_xlfn.SINGLE(GenDom1)+42,""))</f>
        <v/>
      </c>
      <c r="J12" s="12" t="str">
        <f>IF(DAY(_xlfn.SINGLE(FebDom1))=1,IF(AND(YEAR(_xlfn.SINGLE(FebDom1)+29)=_xlfn.SINGLE(AnnoCalendario),MONTH(_xlfn.SINGLE(FebDom1)+29)=2),_xlfn.SINGLE(FebDom1)+29,""),IF(AND(YEAR(_xlfn.SINGLE(FebDom1)+36)=_xlfn.SINGLE(AnnoCalendario),MONTH(_xlfn.SINGLE(FebDom1)+36)=2),_xlfn.SINGLE(FebDom1)+36,""))</f>
        <v/>
      </c>
      <c r="K12" s="12" t="str">
        <f>IF(DAY(_xlfn.SINGLE(FebDom1))=1,IF(AND(YEAR(_xlfn.SINGLE(FebDom1)+30)=_xlfn.SINGLE(AnnoCalendario),MONTH(_xlfn.SINGLE(FebDom1)+30)=2),_xlfn.SINGLE(FebDom1)+30,""),IF(AND(YEAR(_xlfn.SINGLE(FebDom1)+37)=_xlfn.SINGLE(AnnoCalendario),MONTH(_xlfn.SINGLE(FebDom1)+37)=2),_xlfn.SINGLE(FebDom1)+37,""))</f>
        <v/>
      </c>
      <c r="L12" s="17" t="str">
        <f>IF(DAY(_xlfn.SINGLE(FebDom1))=1,IF(AND(YEAR(_xlfn.SINGLE(FebDom1)+31)=_xlfn.SINGLE(AnnoCalendario),MONTH(_xlfn.SINGLE(FebDom1)+31)=2),_xlfn.SINGLE(FebDom1)+31,""),IF(AND(YEAR(_xlfn.SINGLE(FebDom1)+38)=_xlfn.SINGLE(AnnoCalendario),MONTH(_xlfn.SINGLE(FebDom1)+38)=2),_xlfn.SINGLE(FebDom1)+38,""))</f>
        <v/>
      </c>
      <c r="M12" s="17" t="str">
        <f>IF(DAY(_xlfn.SINGLE(FebDom1))=1,IF(AND(YEAR(_xlfn.SINGLE(FebDom1)+32)=_xlfn.SINGLE(AnnoCalendario),MONTH(_xlfn.SINGLE(FebDom1)+32)=2),_xlfn.SINGLE(FebDom1)+32,""),IF(AND(YEAR(_xlfn.SINGLE(FebDom1)+39)=_xlfn.SINGLE(AnnoCalendario),MONTH(_xlfn.SINGLE(FebDom1)+39)=2),_xlfn.SINGLE(FebDom1)+39,""))</f>
        <v/>
      </c>
      <c r="N12" s="17" t="str">
        <f>IF(DAY(_xlfn.SINGLE(FebDom1))=1,IF(AND(YEAR(_xlfn.SINGLE(FebDom1)+33)=_xlfn.SINGLE(AnnoCalendario),MONTH(_xlfn.SINGLE(FebDom1)+33)=2),_xlfn.SINGLE(FebDom1)+33,""),IF(AND(YEAR(_xlfn.SINGLE(FebDom1)+40)=_xlfn.SINGLE(AnnoCalendario),MONTH(_xlfn.SINGLE(FebDom1)+40)=2),_xlfn.SINGLE(FebDom1)+40,""))</f>
        <v/>
      </c>
      <c r="O12" s="18" t="str">
        <f>IF(DAY(_xlfn.SINGLE(FebDom1))=1,IF(AND(YEAR(_xlfn.SINGLE(FebDom1)+34)=_xlfn.SINGLE(AnnoCalendario),MONTH(_xlfn.SINGLE(FebDom1)+34)=2),_xlfn.SINGLE(FebDom1)+34,""),IF(AND(YEAR(_xlfn.SINGLE(FebDom1)+41)=_xlfn.SINGLE(AnnoCalendario),MONTH(_xlfn.SINGLE(FebDom1)+41)=2),_xlfn.SINGLE(FebDom1)+41,""))</f>
        <v/>
      </c>
      <c r="P12" s="18" t="str">
        <f>IF(DAY(_xlfn.SINGLE(FebDom1))=1,IF(AND(YEAR(_xlfn.SINGLE(FebDom1)+35)=_xlfn.SINGLE(AnnoCalendario),MONTH(_xlfn.SINGLE(FebDom1)+35)=2),_xlfn.SINGLE(FebDom1)+35,""),IF(AND(YEAR(_xlfn.SINGLE(FebDom1)+42)=_xlfn.SINGLE(AnnoCalendario),MONTH(_xlfn.SINGLE(FebDom1)+42)=2),_xlfn.SINGLE(FebDom1)+42,""))</f>
        <v/>
      </c>
      <c r="R12" s="12" t="str">
        <f>IF(DAY(_xlfn.SINGLE(MarDom1))=1,IF(AND(YEAR(_xlfn.SINGLE(MarDom1)+29)=_xlfn.SINGLE(AnnoCalendario),MONTH(_xlfn.SINGLE(MarDom1)+29)=3),_xlfn.SINGLE(MarDom1)+29,""),IF(AND(YEAR(_xlfn.SINGLE(MarDom1)+36)=_xlfn.SINGLE(AnnoCalendario),MONTH(_xlfn.SINGLE(MarDom1)+36)=3),_xlfn.SINGLE(MarDom1)+36,""))</f>
        <v/>
      </c>
      <c r="S12" s="12" t="str">
        <f>IF(DAY(_xlfn.SINGLE(MarDom1))=1,IF(AND(YEAR(_xlfn.SINGLE(MarDom1)+30)=_xlfn.SINGLE(AnnoCalendario),MONTH(_xlfn.SINGLE(MarDom1)+30)=3),_xlfn.SINGLE(MarDom1)+30,""),IF(AND(YEAR(_xlfn.SINGLE(MarDom1)+37)=_xlfn.SINGLE(AnnoCalendario),MONTH(_xlfn.SINGLE(MarDom1)+37)=3),_xlfn.SINGLE(MarDom1)+37,""))</f>
        <v/>
      </c>
      <c r="T12" s="17" t="str">
        <f>IF(DAY(_xlfn.SINGLE(MarDom1))=1,IF(AND(YEAR(_xlfn.SINGLE(MarDom1)+31)=_xlfn.SINGLE(AnnoCalendario),MONTH(_xlfn.SINGLE(MarDom1)+31)=3),_xlfn.SINGLE(MarDom1)+31,""),IF(AND(YEAR(_xlfn.SINGLE(MarDom1)+38)=_xlfn.SINGLE(AnnoCalendario),MONTH(_xlfn.SINGLE(MarDom1)+38)=3),_xlfn.SINGLE(MarDom1)+38,""))</f>
        <v/>
      </c>
      <c r="U12" s="17" t="str">
        <f>IF(DAY(_xlfn.SINGLE(MarDom1))=1,IF(AND(YEAR(_xlfn.SINGLE(MarDom1)+32)=_xlfn.SINGLE(AnnoCalendario),MONTH(_xlfn.SINGLE(MarDom1)+32)=3),_xlfn.SINGLE(MarDom1)+32,""),IF(AND(YEAR(_xlfn.SINGLE(MarDom1)+39)=_xlfn.SINGLE(AnnoCalendario),MONTH(_xlfn.SINGLE(MarDom1)+39)=3),_xlfn.SINGLE(MarDom1)+39,""))</f>
        <v/>
      </c>
      <c r="V12" s="17" t="str">
        <f>IF(DAY(_xlfn.SINGLE(MarDom1))=1,IF(AND(YEAR(_xlfn.SINGLE(MarDom1)+33)=_xlfn.SINGLE(AnnoCalendario),MONTH(_xlfn.SINGLE(MarDom1)+33)=3),_xlfn.SINGLE(MarDom1)+33,""),IF(AND(YEAR(_xlfn.SINGLE(MarDom1)+40)=_xlfn.SINGLE(AnnoCalendario),MONTH(_xlfn.SINGLE(MarDom1)+40)=3),_xlfn.SINGLE(MarDom1)+40,""))</f>
        <v/>
      </c>
      <c r="W12" s="18" t="str">
        <f>IF(DAY(_xlfn.SINGLE(MarDom1))=1,IF(AND(YEAR(_xlfn.SINGLE(MarDom1)+34)=_xlfn.SINGLE(AnnoCalendario),MONTH(_xlfn.SINGLE(MarDom1)+34)=3),_xlfn.SINGLE(MarDom1)+34,""),IF(AND(YEAR(_xlfn.SINGLE(MarDom1)+41)=_xlfn.SINGLE(AnnoCalendario),MONTH(_xlfn.SINGLE(MarDom1)+41)=3),_xlfn.SINGLE(MarDom1)+41,""))</f>
        <v/>
      </c>
      <c r="X12" s="18" t="str">
        <f>IF(DAY(_xlfn.SINGLE(MarDom1))=1,IF(AND(YEAR(_xlfn.SINGLE(MarDom1)+35)=_xlfn.SINGLE(AnnoCalendario),MONTH(_xlfn.SINGLE(MarDom1)+35)=3),_xlfn.SINGLE(MarDom1)+35,""),IF(AND(YEAR(_xlfn.SINGLE(MarDom1)+42)=_xlfn.SINGLE(AnnoCalendario),MONTH(_xlfn.SINGLE(MarDom1)+42)=3),_xlfn.SINGLE(MarDom1)+42,""))</f>
        <v/>
      </c>
      <c r="Z12" s="12" t="str">
        <f>IF(DAY(_xlfn.SINGLE(AprDom1))=1,IF(AND(YEAR(_xlfn.SINGLE(AprDom1)+29)=_xlfn.SINGLE(AnnoCalendario),MONTH(_xlfn.SINGLE(AprDom1)+29)=4),_xlfn.SINGLE(AprDom1)+29,""),IF(AND(YEAR(_xlfn.SINGLE(AprDom1)+36)=_xlfn.SINGLE(AnnoCalendario),MONTH(_xlfn.SINGLE(AprDom1)+36)=4),_xlfn.SINGLE(AprDom1)+36,""))</f>
        <v/>
      </c>
      <c r="AA12" s="12" t="str">
        <f>IF(DAY(_xlfn.SINGLE(AprDom1))=1,IF(AND(YEAR(_xlfn.SINGLE(AprDom1)+30)=_xlfn.SINGLE(AnnoCalendario),MONTH(_xlfn.SINGLE(AprDom1)+30)=4),_xlfn.SINGLE(AprDom1)+30,""),IF(AND(YEAR(_xlfn.SINGLE(AprDom1)+37)=_xlfn.SINGLE(AnnoCalendario),MONTH(_xlfn.SINGLE(AprDom1)+37)=4),_xlfn.SINGLE(AprDom1)+37,""))</f>
        <v/>
      </c>
      <c r="AB12" s="17" t="str">
        <f>IF(DAY(_xlfn.SINGLE(AprDom1))=1,IF(AND(YEAR(_xlfn.SINGLE(AprDom1)+31)=_xlfn.SINGLE(AnnoCalendario),MONTH(_xlfn.SINGLE(AprDom1)+31)=4),_xlfn.SINGLE(AprDom1)+31,""),IF(AND(YEAR(_xlfn.SINGLE(AprDom1)+38)=_xlfn.SINGLE(AnnoCalendario),MONTH(_xlfn.SINGLE(AprDom1)+38)=4),_xlfn.SINGLE(AprDom1)+38,""))</f>
        <v/>
      </c>
      <c r="AC12" s="17" t="str">
        <f>IF(DAY(_xlfn.SINGLE(AprDom1))=1,IF(AND(YEAR(_xlfn.SINGLE(AprDom1)+32)=_xlfn.SINGLE(AnnoCalendario),MONTH(_xlfn.SINGLE(AprDom1)+32)=4),_xlfn.SINGLE(AprDom1)+32,""),IF(AND(YEAR(_xlfn.SINGLE(AprDom1)+39)=_xlfn.SINGLE(AnnoCalendario),MONTH(_xlfn.SINGLE(AprDom1)+39)=4),_xlfn.SINGLE(AprDom1)+39,""))</f>
        <v/>
      </c>
      <c r="AD12" s="17" t="str">
        <f>IF(DAY(_xlfn.SINGLE(AprDom1))=1,IF(AND(YEAR(_xlfn.SINGLE(AprDom1)+33)=_xlfn.SINGLE(AnnoCalendario),MONTH(_xlfn.SINGLE(AprDom1)+33)=4),_xlfn.SINGLE(AprDom1)+33,""),IF(AND(YEAR(_xlfn.SINGLE(AprDom1)+40)=_xlfn.SINGLE(AnnoCalendario),MONTH(_xlfn.SINGLE(AprDom1)+40)=4),_xlfn.SINGLE(AprDom1)+40,""))</f>
        <v/>
      </c>
      <c r="AE12" s="18" t="str">
        <f>IF(DAY(_xlfn.SINGLE(AprDom1))=1,IF(AND(YEAR(_xlfn.SINGLE(AprDom1)+34)=_xlfn.SINGLE(AnnoCalendario),MONTH(_xlfn.SINGLE(AprDom1)+34)=4),_xlfn.SINGLE(AprDom1)+34,""),IF(AND(YEAR(_xlfn.SINGLE(AprDom1)+41)=_xlfn.SINGLE(AnnoCalendario),MONTH(_xlfn.SINGLE(AprDom1)+41)=4),_xlfn.SINGLE(AprDom1)+41,""))</f>
        <v/>
      </c>
      <c r="AF12" s="18" t="str">
        <f>IF(DAY(_xlfn.SINGLE(AprDom1))=1,IF(AND(YEAR(_xlfn.SINGLE(AprDom1)+35)=_xlfn.SINGLE(AnnoCalendario),MONTH(_xlfn.SINGLE(AprDom1)+35)=4),_xlfn.SINGLE(AprDom1)+35,""),IF(AND(YEAR(_xlfn.SINGLE(AprDom1)+42)=_xlfn.SINGLE(AnnoCalendario),MONTH(_xlfn.SINGLE(AprDom1)+42)=4),_xlfn.SINGLE(AprDom1)+42,""))</f>
        <v/>
      </c>
    </row>
    <row r="13" spans="2:33" s="7" customFormat="1" ht="18" customHeight="1" x14ac:dyDescent="0.35"/>
    <row r="14" spans="2:33" s="25" customFormat="1" ht="25.5" customHeight="1" x14ac:dyDescent="0.35">
      <c r="B14" s="36" t="s">
        <v>2</v>
      </c>
      <c r="C14" s="35"/>
      <c r="D14" s="35"/>
      <c r="E14" s="35"/>
      <c r="F14" s="35"/>
      <c r="G14" s="35"/>
      <c r="H14" s="35"/>
      <c r="J14" s="36" t="s">
        <v>11</v>
      </c>
      <c r="K14" s="35"/>
      <c r="L14" s="35"/>
      <c r="M14" s="35"/>
      <c r="N14" s="35"/>
      <c r="O14" s="35"/>
      <c r="P14" s="35"/>
      <c r="R14" s="36" t="s">
        <v>14</v>
      </c>
      <c r="S14" s="35"/>
      <c r="T14" s="35"/>
      <c r="U14" s="35"/>
      <c r="V14" s="35"/>
      <c r="W14" s="35"/>
      <c r="X14" s="35"/>
      <c r="Z14" s="36" t="s">
        <v>17</v>
      </c>
      <c r="AA14" s="35"/>
      <c r="AB14" s="35"/>
      <c r="AC14" s="35"/>
      <c r="AD14" s="35"/>
      <c r="AE14" s="35"/>
      <c r="AF14" s="35"/>
    </row>
    <row r="15" spans="2:33" s="6" customFormat="1" ht="26.15" customHeight="1" x14ac:dyDescent="0.25">
      <c r="B15" s="19" t="s">
        <v>1</v>
      </c>
      <c r="C15" s="19" t="s">
        <v>4</v>
      </c>
      <c r="D15" s="19" t="s">
        <v>5</v>
      </c>
      <c r="E15" s="19" t="s">
        <v>6</v>
      </c>
      <c r="F15" s="19" t="s">
        <v>7</v>
      </c>
      <c r="G15" s="20" t="s">
        <v>8</v>
      </c>
      <c r="H15" s="20" t="s">
        <v>9</v>
      </c>
      <c r="J15" s="19" t="s">
        <v>1</v>
      </c>
      <c r="K15" s="19" t="s">
        <v>4</v>
      </c>
      <c r="L15" s="19" t="s">
        <v>5</v>
      </c>
      <c r="M15" s="19" t="s">
        <v>6</v>
      </c>
      <c r="N15" s="19" t="s">
        <v>7</v>
      </c>
      <c r="O15" s="20" t="s">
        <v>8</v>
      </c>
      <c r="P15" s="20" t="s">
        <v>9</v>
      </c>
      <c r="R15" s="19" t="s">
        <v>1</v>
      </c>
      <c r="S15" s="19" t="s">
        <v>4</v>
      </c>
      <c r="T15" s="19" t="s">
        <v>5</v>
      </c>
      <c r="U15" s="19" t="s">
        <v>6</v>
      </c>
      <c r="V15" s="19" t="s">
        <v>7</v>
      </c>
      <c r="W15" s="20" t="s">
        <v>8</v>
      </c>
      <c r="X15" s="20" t="s">
        <v>9</v>
      </c>
      <c r="Z15" s="19" t="s">
        <v>1</v>
      </c>
      <c r="AA15" s="19" t="s">
        <v>4</v>
      </c>
      <c r="AB15" s="19" t="s">
        <v>5</v>
      </c>
      <c r="AC15" s="19" t="s">
        <v>6</v>
      </c>
      <c r="AD15" s="19" t="s">
        <v>7</v>
      </c>
      <c r="AE15" s="20" t="s">
        <v>8</v>
      </c>
      <c r="AF15" s="20" t="s">
        <v>9</v>
      </c>
    </row>
    <row r="16" spans="2:33" s="8" customFormat="1" ht="26.15" customHeight="1" x14ac:dyDescent="0.35">
      <c r="B16" s="9" t="str">
        <f>IF(DAY(_xlfn.SINGLE(MagDom1))=1,"",IF(AND(YEAR(_xlfn.SINGLE(MagDom1)+1)=_xlfn.SINGLE(AnnoCalendario),MONTH(_xlfn.SINGLE(MagDom1)+1)=5),_xlfn.SINGLE(MagDom1)+1,""))</f>
        <v/>
      </c>
      <c r="C16" s="9" t="str">
        <f>IF(DAY(_xlfn.SINGLE(MagDom1))=1,"",IF(AND(YEAR(_xlfn.SINGLE(MagDom1)+2)=_xlfn.SINGLE(AnnoCalendario),MONTH(_xlfn.SINGLE(MagDom1)+2)=5),_xlfn.SINGLE(MagDom1)+2,""))</f>
        <v/>
      </c>
      <c r="D16" s="10" t="str">
        <f>IF(DAY(_xlfn.SINGLE(MagDom1))=1,"",IF(AND(YEAR(_xlfn.SINGLE(MagDom1)+3)=_xlfn.SINGLE(AnnoCalendario),MONTH(_xlfn.SINGLE(MagDom1)+3)=5),_xlfn.SINGLE(MagDom1)+3,""))</f>
        <v/>
      </c>
      <c r="E16" s="10" t="str">
        <f>IF(DAY(_xlfn.SINGLE(MagDom1))=1,"",IF(AND(YEAR(_xlfn.SINGLE(MagDom1)+4)=_xlfn.SINGLE(AnnoCalendario),MONTH(_xlfn.SINGLE(MagDom1)+4)=5),_xlfn.SINGLE(MagDom1)+4,""))</f>
        <v/>
      </c>
      <c r="F16" s="10" t="str">
        <f>IF(DAY(_xlfn.SINGLE(MagDom1))=1,"",IF(AND(YEAR(_xlfn.SINGLE(MagDom1)+5)=_xlfn.SINGLE(AnnoCalendario),MONTH(_xlfn.SINGLE(MagDom1)+5)=5),_xlfn.SINGLE(MagDom1)+5,""))</f>
        <v/>
      </c>
      <c r="G16" s="11">
        <f>IF(DAY(_xlfn.SINGLE(MagDom1))=1,"",IF(AND(YEAR(_xlfn.SINGLE(MagDom1)+6)=_xlfn.SINGLE(AnnoCalendario),MONTH(_xlfn.SINGLE(MagDom1)+6)=5),_xlfn.SINGLE(MagDom1)+6,""))</f>
        <v>44317</v>
      </c>
      <c r="H16" s="11">
        <f>_xlfn.SINGLE(IF(DAY(_xlfn.SINGLE(MagDom1))=1,IF(AND(YEAR(_xlfn.SINGLE(MagDom1))=_xlfn.SINGLE(AnnoCalendario),MONTH(_xlfn.SINGLE(MagDom1))=5),MagDom1,""),IF(AND(YEAR(_xlfn.SINGLE(MagDom1)+7)=_xlfn.SINGLE(AnnoCalendario),MONTH(_xlfn.SINGLE(MagDom1)+7)=5),_xlfn.SINGLE(MagDom1)+7,"")))</f>
        <v>44318</v>
      </c>
      <c r="J16" s="9" t="str">
        <f>IF(DAY(_xlfn.SINGLE(GiuDom1))=1,"",IF(AND(YEAR(_xlfn.SINGLE(GiuDom1)+1)=_xlfn.SINGLE(AnnoCalendario),MONTH(_xlfn.SINGLE(GiuDom1)+1)=6),_xlfn.SINGLE(GiuDom1)+1,""))</f>
        <v/>
      </c>
      <c r="K16" s="9">
        <f>IF(DAY(_xlfn.SINGLE(GiuDom1))=1,"",IF(AND(YEAR(_xlfn.SINGLE(GiuDom1)+2)=_xlfn.SINGLE(AnnoCalendario),MONTH(_xlfn.SINGLE(GiuDom1)+2)=6),_xlfn.SINGLE(GiuDom1)+2,""))</f>
        <v>44348</v>
      </c>
      <c r="L16" s="10">
        <f>IF(DAY(_xlfn.SINGLE(GiuDom1))=1,"",IF(AND(YEAR(_xlfn.SINGLE(GiuDom1)+3)=_xlfn.SINGLE(AnnoCalendario),MONTH(_xlfn.SINGLE(GiuDom1)+3)=6),_xlfn.SINGLE(GiuDom1)+3,""))</f>
        <v>44349</v>
      </c>
      <c r="M16" s="10">
        <f>IF(DAY(_xlfn.SINGLE(GiuDom1))=1,"",IF(AND(YEAR(_xlfn.SINGLE(GiuDom1)+4)=_xlfn.SINGLE(AnnoCalendario),MONTH(_xlfn.SINGLE(GiuDom1)+4)=6),_xlfn.SINGLE(GiuDom1)+4,""))</f>
        <v>44350</v>
      </c>
      <c r="N16" s="10">
        <f>IF(DAY(_xlfn.SINGLE(GiuDom1))=1,"",IF(AND(YEAR(_xlfn.SINGLE(GiuDom1)+5)=_xlfn.SINGLE(AnnoCalendario),MONTH(_xlfn.SINGLE(GiuDom1)+5)=6),_xlfn.SINGLE(GiuDom1)+5,""))</f>
        <v>44351</v>
      </c>
      <c r="O16" s="11">
        <f>IF(DAY(_xlfn.SINGLE(GiuDom1))=1,"",IF(AND(YEAR(_xlfn.SINGLE(GiuDom1)+6)=_xlfn.SINGLE(AnnoCalendario),MONTH(_xlfn.SINGLE(GiuDom1)+6)=6),_xlfn.SINGLE(GiuDom1)+6,""))</f>
        <v>44352</v>
      </c>
      <c r="P16" s="11">
        <f>_xlfn.SINGLE(IF(DAY(_xlfn.SINGLE(GiuDom1))=1,IF(AND(YEAR(_xlfn.SINGLE(GiuDom1))=_xlfn.SINGLE(AnnoCalendario),MONTH(_xlfn.SINGLE(GiuDom1))=6),GiuDom1,""),IF(AND(YEAR(_xlfn.SINGLE(GiuDom1)+7)=_xlfn.SINGLE(AnnoCalendario),MONTH(_xlfn.SINGLE(GiuDom1)+7)=6),_xlfn.SINGLE(GiuDom1)+7,"")))</f>
        <v>44353</v>
      </c>
      <c r="R16" s="9" t="str">
        <f>IF(DAY(_xlfn.SINGLE(LugDom1))=1,"",IF(AND(YEAR(_xlfn.SINGLE(LugDom1)+1)=_xlfn.SINGLE(AnnoCalendario),MONTH(_xlfn.SINGLE(LugDom1)+1)=7),_xlfn.SINGLE(LugDom1)+1,""))</f>
        <v/>
      </c>
      <c r="S16" s="9" t="str">
        <f>IF(DAY(_xlfn.SINGLE(LugDom1))=1,"",IF(AND(YEAR(_xlfn.SINGLE(LugDom1)+2)=_xlfn.SINGLE(AnnoCalendario),MONTH(_xlfn.SINGLE(LugDom1)+2)=7),_xlfn.SINGLE(LugDom1)+2,""))</f>
        <v/>
      </c>
      <c r="T16" s="10" t="str">
        <f>IF(DAY(_xlfn.SINGLE(LugDom1))=1,"",IF(AND(YEAR(_xlfn.SINGLE(LugDom1)+3)=_xlfn.SINGLE(AnnoCalendario),MONTH(_xlfn.SINGLE(LugDom1)+3)=7),_xlfn.SINGLE(LugDom1)+3,""))</f>
        <v/>
      </c>
      <c r="U16" s="10">
        <f>IF(DAY(_xlfn.SINGLE(LugDom1))=1,"",IF(AND(YEAR(_xlfn.SINGLE(LugDom1)+4)=_xlfn.SINGLE(AnnoCalendario),MONTH(_xlfn.SINGLE(LugDom1)+4)=7),_xlfn.SINGLE(LugDom1)+4,""))</f>
        <v>44378</v>
      </c>
      <c r="V16" s="10">
        <f>IF(DAY(_xlfn.SINGLE(LugDom1))=1,"",IF(AND(YEAR(_xlfn.SINGLE(LugDom1)+5)=_xlfn.SINGLE(AnnoCalendario),MONTH(_xlfn.SINGLE(LugDom1)+5)=7),_xlfn.SINGLE(LugDom1)+5,""))</f>
        <v>44379</v>
      </c>
      <c r="W16" s="11">
        <f>IF(DAY(_xlfn.SINGLE(LugDom1))=1,"",IF(AND(YEAR(_xlfn.SINGLE(LugDom1)+6)=_xlfn.SINGLE(AnnoCalendario),MONTH(_xlfn.SINGLE(LugDom1)+6)=7),_xlfn.SINGLE(LugDom1)+6,""))</f>
        <v>44380</v>
      </c>
      <c r="X16" s="11">
        <f>_xlfn.SINGLE(IF(DAY(_xlfn.SINGLE(LugDom1))=1,IF(AND(YEAR(_xlfn.SINGLE(LugDom1))=_xlfn.SINGLE(AnnoCalendario),MONTH(_xlfn.SINGLE(LugDom1))=7),LugDom1,""),IF(AND(YEAR(_xlfn.SINGLE(LugDom1)+7)=_xlfn.SINGLE(AnnoCalendario),MONTH(_xlfn.SINGLE(LugDom1)+7)=7),_xlfn.SINGLE(LugDom1)+7,"")))</f>
        <v>44381</v>
      </c>
      <c r="Z16" s="9" t="str">
        <f>IF(DAY(_xlfn.SINGLE(AgoDom1))=1,"",IF(AND(YEAR(_xlfn.SINGLE(AgoDom1)+1)=_xlfn.SINGLE(AnnoCalendario),MONTH(_xlfn.SINGLE(AgoDom1)+1)=8),_xlfn.SINGLE(AgoDom1)+1,""))</f>
        <v/>
      </c>
      <c r="AA16" s="9" t="str">
        <f>IF(DAY(_xlfn.SINGLE(AgoDom1))=1,"",IF(AND(YEAR(_xlfn.SINGLE(AgoDom1)+2)=_xlfn.SINGLE(AnnoCalendario),MONTH(_xlfn.SINGLE(AgoDom1)+2)=8),_xlfn.SINGLE(AgoDom1)+2,""))</f>
        <v/>
      </c>
      <c r="AB16" s="10" t="str">
        <f>IF(DAY(_xlfn.SINGLE(AgoDom1))=1,"",IF(AND(YEAR(_xlfn.SINGLE(AgoDom1)+3)=_xlfn.SINGLE(AnnoCalendario),MONTH(_xlfn.SINGLE(AgoDom1)+3)=8),_xlfn.SINGLE(AgoDom1)+3,""))</f>
        <v/>
      </c>
      <c r="AC16" s="10" t="str">
        <f>IF(DAY(_xlfn.SINGLE(AgoDom1))=1,"",IF(AND(YEAR(_xlfn.SINGLE(AgoDom1)+4)=_xlfn.SINGLE(AnnoCalendario),MONTH(_xlfn.SINGLE(AgoDom1)+4)=8),_xlfn.SINGLE(AgoDom1)+4,""))</f>
        <v/>
      </c>
      <c r="AD16" s="10" t="str">
        <f>IF(DAY(_xlfn.SINGLE(AgoDom1))=1,"",IF(AND(YEAR(_xlfn.SINGLE(AgoDom1)+5)=_xlfn.SINGLE(AnnoCalendario),MONTH(_xlfn.SINGLE(AgoDom1)+5)=8),_xlfn.SINGLE(AgoDom1)+5,""))</f>
        <v/>
      </c>
      <c r="AE16" s="11" t="str">
        <f>IF(DAY(_xlfn.SINGLE(AgoDom1))=1,"",IF(AND(YEAR(_xlfn.SINGLE(AgoDom1)+6)=_xlfn.SINGLE(AnnoCalendario),MONTH(_xlfn.SINGLE(AgoDom1)+6)=8),_xlfn.SINGLE(AgoDom1)+6,""))</f>
        <v/>
      </c>
      <c r="AF16" s="11">
        <f>_xlfn.SINGLE(IF(DAY(_xlfn.SINGLE(AgoDom1))=1,IF(AND(YEAR(_xlfn.SINGLE(AgoDom1))=_xlfn.SINGLE(AnnoCalendario),MONTH(_xlfn.SINGLE(AgoDom1))=8),AgoDom1,""),IF(AND(YEAR(_xlfn.SINGLE(AgoDom1)+7)=_xlfn.SINGLE(AnnoCalendario),MONTH(_xlfn.SINGLE(AgoDom1)+7)=8),_xlfn.SINGLE(AgoDom1)+7,"")))</f>
        <v>44409</v>
      </c>
    </row>
    <row r="17" spans="2:32" s="8" customFormat="1" ht="26.15" customHeight="1" x14ac:dyDescent="0.35">
      <c r="B17" s="12">
        <f>IF(DAY(_xlfn.SINGLE(MagDom1))=1,IF(AND(YEAR(_xlfn.SINGLE(MagDom1)+1)=_xlfn.SINGLE(AnnoCalendario),MONTH(_xlfn.SINGLE(MagDom1)+1)=5),_xlfn.SINGLE(MagDom1)+1,""),IF(AND(YEAR(_xlfn.SINGLE(MagDom1)+8)=_xlfn.SINGLE(AnnoCalendario),MONTH(_xlfn.SINGLE(MagDom1)+8)=5),_xlfn.SINGLE(MagDom1)+8,""))</f>
        <v>44319</v>
      </c>
      <c r="C17" s="12">
        <f>IF(DAY(_xlfn.SINGLE(MagDom1))=1,IF(AND(YEAR(_xlfn.SINGLE(MagDom1)+2)=_xlfn.SINGLE(AnnoCalendario),MONTH(_xlfn.SINGLE(MagDom1)+2)=5),_xlfn.SINGLE(MagDom1)+2,""),IF(AND(YEAR(_xlfn.SINGLE(MagDom1)+9)=_xlfn.SINGLE(AnnoCalendario),MONTH(_xlfn.SINGLE(MagDom1)+9)=5),_xlfn.SINGLE(MagDom1)+9,""))</f>
        <v>44320</v>
      </c>
      <c r="D17" s="12">
        <f>IF(DAY(_xlfn.SINGLE(MagDom1))=1,IF(AND(YEAR(_xlfn.SINGLE(MagDom1)+3)=_xlfn.SINGLE(AnnoCalendario),MONTH(_xlfn.SINGLE(MagDom1)+3)=5),_xlfn.SINGLE(MagDom1)+3,""),IF(AND(YEAR(_xlfn.SINGLE(MagDom1)+10)=_xlfn.SINGLE(AnnoCalendario),MONTH(_xlfn.SINGLE(MagDom1)+10)=5),_xlfn.SINGLE(MagDom1)+10,""))</f>
        <v>44321</v>
      </c>
      <c r="E17" s="13">
        <f>IF(DAY(_xlfn.SINGLE(MagDom1))=1,IF(AND(YEAR(_xlfn.SINGLE(MagDom1)+4)=_xlfn.SINGLE(AnnoCalendario),MONTH(_xlfn.SINGLE(MagDom1)+4)=5),_xlfn.SINGLE(MagDom1)+4,""),IF(AND(YEAR(_xlfn.SINGLE(MagDom1)+11)=_xlfn.SINGLE(AnnoCalendario),MONTH(_xlfn.SINGLE(MagDom1)+11)=5),_xlfn.SINGLE(MagDom1)+11,""))</f>
        <v>44322</v>
      </c>
      <c r="F17" s="13">
        <f>IF(DAY(_xlfn.SINGLE(MagDom1))=1,IF(AND(YEAR(_xlfn.SINGLE(MagDom1)+5)=_xlfn.SINGLE(AnnoCalendario),MONTH(_xlfn.SINGLE(MagDom1)+5)=5),_xlfn.SINGLE(MagDom1)+5,""),IF(AND(YEAR(_xlfn.SINGLE(MagDom1)+12)=_xlfn.SINGLE(AnnoCalendario),MONTH(_xlfn.SINGLE(MagDom1)+12)=5),_xlfn.SINGLE(MagDom1)+12,""))</f>
        <v>44323</v>
      </c>
      <c r="G17" s="14">
        <f>IF(DAY(_xlfn.SINGLE(MagDom1))=1,IF(AND(YEAR(_xlfn.SINGLE(MagDom1)+6)=_xlfn.SINGLE(AnnoCalendario),MONTH(_xlfn.SINGLE(MagDom1)+6)=5),_xlfn.SINGLE(MagDom1)+6,""),IF(AND(YEAR(_xlfn.SINGLE(MagDom1)+13)=_xlfn.SINGLE(AnnoCalendario),MONTH(_xlfn.SINGLE(MagDom1)+13)=5),_xlfn.SINGLE(MagDom1)+13,""))</f>
        <v>44324</v>
      </c>
      <c r="H17" s="14">
        <f>IF(DAY(_xlfn.SINGLE(MagDom1))=1,IF(AND(YEAR(_xlfn.SINGLE(MagDom1)+7)=_xlfn.SINGLE(AnnoCalendario),MONTH(_xlfn.SINGLE(MagDom1)+7)=5),_xlfn.SINGLE(MagDom1)+7,""),IF(AND(YEAR(_xlfn.SINGLE(MagDom1)+14)=_xlfn.SINGLE(AnnoCalendario),MONTH(_xlfn.SINGLE(MagDom1)+14)=5),_xlfn.SINGLE(MagDom1)+14,""))</f>
        <v>44325</v>
      </c>
      <c r="J17" s="12">
        <f>IF(DAY(_xlfn.SINGLE(GiuDom1))=1,IF(AND(YEAR(_xlfn.SINGLE(GiuDom1)+1)=_xlfn.SINGLE(AnnoCalendario),MONTH(_xlfn.SINGLE(GiuDom1)+1)=6),_xlfn.SINGLE(GiuDom1)+1,""),IF(AND(YEAR(_xlfn.SINGLE(GiuDom1)+8)=_xlfn.SINGLE(AnnoCalendario),MONTH(_xlfn.SINGLE(GiuDom1)+8)=6),_xlfn.SINGLE(GiuDom1)+8,""))</f>
        <v>44354</v>
      </c>
      <c r="K17" s="12">
        <f>IF(DAY(_xlfn.SINGLE(GiuDom1))=1,IF(AND(YEAR(_xlfn.SINGLE(GiuDom1)+2)=_xlfn.SINGLE(AnnoCalendario),MONTH(_xlfn.SINGLE(GiuDom1)+2)=6),_xlfn.SINGLE(GiuDom1)+2,""),IF(AND(YEAR(_xlfn.SINGLE(GiuDom1)+9)=_xlfn.SINGLE(AnnoCalendario),MONTH(_xlfn.SINGLE(GiuDom1)+9)=6),_xlfn.SINGLE(GiuDom1)+9,""))</f>
        <v>44355</v>
      </c>
      <c r="L17" s="12">
        <f>IF(DAY(_xlfn.SINGLE(GiuDom1))=1,IF(AND(YEAR(_xlfn.SINGLE(GiuDom1)+3)=_xlfn.SINGLE(AnnoCalendario),MONTH(_xlfn.SINGLE(GiuDom1)+3)=6),_xlfn.SINGLE(GiuDom1)+3,""),IF(AND(YEAR(_xlfn.SINGLE(GiuDom1)+10)=_xlfn.SINGLE(AnnoCalendario),MONTH(_xlfn.SINGLE(GiuDom1)+10)=6),_xlfn.SINGLE(GiuDom1)+10,""))</f>
        <v>44356</v>
      </c>
      <c r="M17" s="13">
        <f>IF(DAY(_xlfn.SINGLE(GiuDom1))=1,IF(AND(YEAR(_xlfn.SINGLE(GiuDom1)+4)=_xlfn.SINGLE(AnnoCalendario),MONTH(_xlfn.SINGLE(GiuDom1)+4)=6),_xlfn.SINGLE(GiuDom1)+4,""),IF(AND(YEAR(_xlfn.SINGLE(GiuDom1)+11)=_xlfn.SINGLE(AnnoCalendario),MONTH(_xlfn.SINGLE(GiuDom1)+11)=6),_xlfn.SINGLE(GiuDom1)+11,""))</f>
        <v>44357</v>
      </c>
      <c r="N17" s="13">
        <f>IF(DAY(_xlfn.SINGLE(GiuDom1))=1,IF(AND(YEAR(_xlfn.SINGLE(GiuDom1)+5)=_xlfn.SINGLE(AnnoCalendario),MONTH(_xlfn.SINGLE(GiuDom1)+5)=6),_xlfn.SINGLE(GiuDom1)+5,""),IF(AND(YEAR(_xlfn.SINGLE(GiuDom1)+12)=_xlfn.SINGLE(AnnoCalendario),MONTH(_xlfn.SINGLE(GiuDom1)+12)=6),_xlfn.SINGLE(GiuDom1)+12,""))</f>
        <v>44358</v>
      </c>
      <c r="O17" s="14">
        <f>IF(DAY(_xlfn.SINGLE(GiuDom1))=1,IF(AND(YEAR(_xlfn.SINGLE(GiuDom1)+6)=_xlfn.SINGLE(AnnoCalendario),MONTH(_xlfn.SINGLE(GiuDom1)+6)=6),_xlfn.SINGLE(GiuDom1)+6,""),IF(AND(YEAR(_xlfn.SINGLE(GiuDom1)+13)=_xlfn.SINGLE(AnnoCalendario),MONTH(_xlfn.SINGLE(GiuDom1)+13)=6),_xlfn.SINGLE(GiuDom1)+13,""))</f>
        <v>44359</v>
      </c>
      <c r="P17" s="14">
        <f>IF(DAY(_xlfn.SINGLE(GiuDom1))=1,IF(AND(YEAR(_xlfn.SINGLE(GiuDom1)+7)=_xlfn.SINGLE(AnnoCalendario),MONTH(_xlfn.SINGLE(GiuDom1)+7)=6),_xlfn.SINGLE(GiuDom1)+7,""),IF(AND(YEAR(_xlfn.SINGLE(GiuDom1)+14)=_xlfn.SINGLE(AnnoCalendario),MONTH(_xlfn.SINGLE(GiuDom1)+14)=6),_xlfn.SINGLE(GiuDom1)+14,""))</f>
        <v>44360</v>
      </c>
      <c r="R17" s="12">
        <f>IF(DAY(_xlfn.SINGLE(LugDom1))=1,IF(AND(YEAR(_xlfn.SINGLE(LugDom1)+1)=_xlfn.SINGLE(AnnoCalendario),MONTH(_xlfn.SINGLE(LugDom1)+1)=7),_xlfn.SINGLE(LugDom1)+1,""),IF(AND(YEAR(_xlfn.SINGLE(LugDom1)+8)=_xlfn.SINGLE(AnnoCalendario),MONTH(_xlfn.SINGLE(LugDom1)+8)=7),_xlfn.SINGLE(LugDom1)+8,""))</f>
        <v>44382</v>
      </c>
      <c r="S17" s="12">
        <f>IF(DAY(_xlfn.SINGLE(LugDom1))=1,IF(AND(YEAR(_xlfn.SINGLE(LugDom1)+2)=_xlfn.SINGLE(AnnoCalendario),MONTH(_xlfn.SINGLE(LugDom1)+2)=7),_xlfn.SINGLE(LugDom1)+2,""),IF(AND(YEAR(_xlfn.SINGLE(LugDom1)+9)=_xlfn.SINGLE(AnnoCalendario),MONTH(_xlfn.SINGLE(LugDom1)+9)=7),_xlfn.SINGLE(LugDom1)+9,""))</f>
        <v>44383</v>
      </c>
      <c r="T17" s="12">
        <f>IF(DAY(_xlfn.SINGLE(LugDom1))=1,IF(AND(YEAR(_xlfn.SINGLE(LugDom1)+3)=_xlfn.SINGLE(AnnoCalendario),MONTH(_xlfn.SINGLE(LugDom1)+3)=7),_xlfn.SINGLE(LugDom1)+3,""),IF(AND(YEAR(_xlfn.SINGLE(LugDom1)+10)=_xlfn.SINGLE(AnnoCalendario),MONTH(_xlfn.SINGLE(LugDom1)+10)=7),_xlfn.SINGLE(LugDom1)+10,""))</f>
        <v>44384</v>
      </c>
      <c r="U17" s="13">
        <f>IF(DAY(_xlfn.SINGLE(LugDom1))=1,IF(AND(YEAR(_xlfn.SINGLE(LugDom1)+4)=_xlfn.SINGLE(AnnoCalendario),MONTH(_xlfn.SINGLE(LugDom1)+4)=7),_xlfn.SINGLE(LugDom1)+4,""),IF(AND(YEAR(_xlfn.SINGLE(LugDom1)+11)=_xlfn.SINGLE(AnnoCalendario),MONTH(_xlfn.SINGLE(LugDom1)+11)=7),_xlfn.SINGLE(LugDom1)+11,""))</f>
        <v>44385</v>
      </c>
      <c r="V17" s="13">
        <f>IF(DAY(_xlfn.SINGLE(LugDom1))=1,IF(AND(YEAR(_xlfn.SINGLE(LugDom1)+5)=_xlfn.SINGLE(AnnoCalendario),MONTH(_xlfn.SINGLE(LugDom1)+5)=7),_xlfn.SINGLE(LugDom1)+5,""),IF(AND(YEAR(_xlfn.SINGLE(LugDom1)+12)=_xlfn.SINGLE(AnnoCalendario),MONTH(_xlfn.SINGLE(LugDom1)+12)=7),_xlfn.SINGLE(LugDom1)+12,""))</f>
        <v>44386</v>
      </c>
      <c r="W17" s="14">
        <f>IF(DAY(_xlfn.SINGLE(LugDom1))=1,IF(AND(YEAR(_xlfn.SINGLE(LugDom1)+6)=_xlfn.SINGLE(AnnoCalendario),MONTH(_xlfn.SINGLE(LugDom1)+6)=7),_xlfn.SINGLE(LugDom1)+6,""),IF(AND(YEAR(_xlfn.SINGLE(LugDom1)+13)=_xlfn.SINGLE(AnnoCalendario),MONTH(_xlfn.SINGLE(LugDom1)+13)=7),_xlfn.SINGLE(LugDom1)+13,""))</f>
        <v>44387</v>
      </c>
      <c r="X17" s="14">
        <f>IF(DAY(_xlfn.SINGLE(LugDom1))=1,IF(AND(YEAR(_xlfn.SINGLE(LugDom1)+7)=_xlfn.SINGLE(AnnoCalendario),MONTH(_xlfn.SINGLE(LugDom1)+7)=7),_xlfn.SINGLE(LugDom1)+7,""),IF(AND(YEAR(_xlfn.SINGLE(LugDom1)+14)=_xlfn.SINGLE(AnnoCalendario),MONTH(_xlfn.SINGLE(LugDom1)+14)=7),_xlfn.SINGLE(LugDom1)+14,""))</f>
        <v>44388</v>
      </c>
      <c r="Z17" s="12">
        <f>IF(DAY(_xlfn.SINGLE(AgoDom1))=1,IF(AND(YEAR(_xlfn.SINGLE(AgoDom1)+1)=_xlfn.SINGLE(AnnoCalendario),MONTH(_xlfn.SINGLE(AgoDom1)+1)=8),_xlfn.SINGLE(AgoDom1)+1,""),IF(AND(YEAR(_xlfn.SINGLE(AgoDom1)+8)=_xlfn.SINGLE(AnnoCalendario),MONTH(_xlfn.SINGLE(AgoDom1)+8)=8),_xlfn.SINGLE(AgoDom1)+8,""))</f>
        <v>44410</v>
      </c>
      <c r="AA17" s="12">
        <f>IF(DAY(_xlfn.SINGLE(AgoDom1))=1,IF(AND(YEAR(_xlfn.SINGLE(AgoDom1)+2)=_xlfn.SINGLE(AnnoCalendario),MONTH(_xlfn.SINGLE(AgoDom1)+2)=8),_xlfn.SINGLE(AgoDom1)+2,""),IF(AND(YEAR(_xlfn.SINGLE(AgoDom1)+9)=_xlfn.SINGLE(AnnoCalendario),MONTH(_xlfn.SINGLE(AgoDom1)+9)=8),_xlfn.SINGLE(AgoDom1)+9,""))</f>
        <v>44411</v>
      </c>
      <c r="AB17" s="12">
        <f>IF(DAY(_xlfn.SINGLE(AgoDom1))=1,IF(AND(YEAR(_xlfn.SINGLE(AgoDom1)+3)=_xlfn.SINGLE(AnnoCalendario),MONTH(_xlfn.SINGLE(AgoDom1)+3)=8),_xlfn.SINGLE(AgoDom1)+3,""),IF(AND(YEAR(_xlfn.SINGLE(AgoDom1)+10)=_xlfn.SINGLE(AnnoCalendario),MONTH(_xlfn.SINGLE(AgoDom1)+10)=8),_xlfn.SINGLE(AgoDom1)+10,""))</f>
        <v>44412</v>
      </c>
      <c r="AC17" s="13">
        <f>IF(DAY(_xlfn.SINGLE(AgoDom1))=1,IF(AND(YEAR(_xlfn.SINGLE(AgoDom1)+4)=_xlfn.SINGLE(AnnoCalendario),MONTH(_xlfn.SINGLE(AgoDom1)+4)=8),_xlfn.SINGLE(AgoDom1)+4,""),IF(AND(YEAR(_xlfn.SINGLE(AgoDom1)+11)=_xlfn.SINGLE(AnnoCalendario),MONTH(_xlfn.SINGLE(AgoDom1)+11)=8),_xlfn.SINGLE(AgoDom1)+11,""))</f>
        <v>44413</v>
      </c>
      <c r="AD17" s="13">
        <f>IF(DAY(_xlfn.SINGLE(AgoDom1))=1,IF(AND(YEAR(_xlfn.SINGLE(AgoDom1)+5)=_xlfn.SINGLE(AnnoCalendario),MONTH(_xlfn.SINGLE(AgoDom1)+5)=8),_xlfn.SINGLE(AgoDom1)+5,""),IF(AND(YEAR(_xlfn.SINGLE(AgoDom1)+12)=_xlfn.SINGLE(AnnoCalendario),MONTH(_xlfn.SINGLE(AgoDom1)+12)=8),_xlfn.SINGLE(AgoDom1)+12,""))</f>
        <v>44414</v>
      </c>
      <c r="AE17" s="14">
        <f>IF(DAY(_xlfn.SINGLE(AgoDom1))=1,IF(AND(YEAR(_xlfn.SINGLE(AgoDom1)+6)=_xlfn.SINGLE(AnnoCalendario),MONTH(_xlfn.SINGLE(AgoDom1)+6)=8),_xlfn.SINGLE(AgoDom1)+6,""),IF(AND(YEAR(_xlfn.SINGLE(AgoDom1)+13)=_xlfn.SINGLE(AnnoCalendario),MONTH(_xlfn.SINGLE(AgoDom1)+13)=8),_xlfn.SINGLE(AgoDom1)+13,""))</f>
        <v>44415</v>
      </c>
      <c r="AF17" s="14">
        <f>IF(DAY(_xlfn.SINGLE(AgoDom1))=1,IF(AND(YEAR(_xlfn.SINGLE(AgoDom1)+7)=_xlfn.SINGLE(AnnoCalendario),MONTH(_xlfn.SINGLE(AgoDom1)+7)=8),_xlfn.SINGLE(AgoDom1)+7,""),IF(AND(YEAR(_xlfn.SINGLE(AgoDom1)+14)=_xlfn.SINGLE(AnnoCalendario),MONTH(_xlfn.SINGLE(AgoDom1)+14)=8),_xlfn.SINGLE(AgoDom1)+14,""))</f>
        <v>44416</v>
      </c>
    </row>
    <row r="18" spans="2:32" s="8" customFormat="1" ht="26.15" customHeight="1" x14ac:dyDescent="0.35">
      <c r="B18" s="13">
        <f>IF(DAY(_xlfn.SINGLE(MagDom1))=1,IF(AND(YEAR(_xlfn.SINGLE(MagDom1)+8)=_xlfn.SINGLE(AnnoCalendario),MONTH(_xlfn.SINGLE(MagDom1)+8)=5),_xlfn.SINGLE(MagDom1)+8,""),IF(AND(YEAR(_xlfn.SINGLE(MagDom1)+15)=_xlfn.SINGLE(AnnoCalendario),MONTH(_xlfn.SINGLE(MagDom1)+15)=5),_xlfn.SINGLE(MagDom1)+15,""))</f>
        <v>44326</v>
      </c>
      <c r="C18" s="13">
        <f>IF(DAY(_xlfn.SINGLE(MagDom1))=1,IF(AND(YEAR(_xlfn.SINGLE(MagDom1)+9)=_xlfn.SINGLE(AnnoCalendario),MONTH(_xlfn.SINGLE(MagDom1)+9)=5),_xlfn.SINGLE(MagDom1)+9,""),IF(AND(YEAR(_xlfn.SINGLE(MagDom1)+16)=_xlfn.SINGLE(AnnoCalendario),MONTH(_xlfn.SINGLE(MagDom1)+16)=5),_xlfn.SINGLE(MagDom1)+16,""))</f>
        <v>44327</v>
      </c>
      <c r="D18" s="12">
        <f>IF(DAY(_xlfn.SINGLE(MagDom1))=1,IF(AND(YEAR(_xlfn.SINGLE(MagDom1)+10)=_xlfn.SINGLE(AnnoCalendario),MONTH(_xlfn.SINGLE(MagDom1)+10)=5),_xlfn.SINGLE(MagDom1)+10,""),IF(AND(YEAR(_xlfn.SINGLE(MagDom1)+17)=_xlfn.SINGLE(AnnoCalendario),MONTH(_xlfn.SINGLE(MagDom1)+17)=5),_xlfn.SINGLE(MagDom1)+17,""))</f>
        <v>44328</v>
      </c>
      <c r="E18" s="12">
        <f>IF(DAY(_xlfn.SINGLE(MagDom1))=1,IF(AND(YEAR(_xlfn.SINGLE(MagDom1)+11)=_xlfn.SINGLE(AnnoCalendario),MONTH(_xlfn.SINGLE(MagDom1)+11)=5),_xlfn.SINGLE(MagDom1)+11,""),IF(AND(YEAR(_xlfn.SINGLE(MagDom1)+18)=_xlfn.SINGLE(AnnoCalendario),MONTH(_xlfn.SINGLE(MagDom1)+18)=5),_xlfn.SINGLE(MagDom1)+18,""))</f>
        <v>44329</v>
      </c>
      <c r="F18" s="15">
        <f>IF(DAY(_xlfn.SINGLE(MagDom1))=1,IF(AND(YEAR(_xlfn.SINGLE(MagDom1)+12)=_xlfn.SINGLE(AnnoCalendario),MONTH(_xlfn.SINGLE(MagDom1)+12)=5),_xlfn.SINGLE(MagDom1)+12,""),IF(AND(YEAR(_xlfn.SINGLE(MagDom1)+19)=_xlfn.SINGLE(AnnoCalendario),MONTH(_xlfn.SINGLE(MagDom1)+19)=5),_xlfn.SINGLE(MagDom1)+19,""))</f>
        <v>44330</v>
      </c>
      <c r="G18" s="15">
        <f>IF(DAY(_xlfn.SINGLE(MagDom1))=1,IF(AND(YEAR(_xlfn.SINGLE(MagDom1)+13)=_xlfn.SINGLE(AnnoCalendario),MONTH(_xlfn.SINGLE(MagDom1)+13)=5),_xlfn.SINGLE(MagDom1)+13,""),IF(AND(YEAR(_xlfn.SINGLE(MagDom1)+20)=_xlfn.SINGLE(AnnoCalendario),MONTH(_xlfn.SINGLE(MagDom1)+20)=5),_xlfn.SINGLE(MagDom1)+20,""))</f>
        <v>44331</v>
      </c>
      <c r="H18" s="13">
        <f>IF(DAY(_xlfn.SINGLE(MagDom1))=1,IF(AND(YEAR(_xlfn.SINGLE(MagDom1)+14)=_xlfn.SINGLE(AnnoCalendario),MONTH(_xlfn.SINGLE(MagDom1)+14)=5),_xlfn.SINGLE(MagDom1)+14,""),IF(AND(YEAR(_xlfn.SINGLE(MagDom1)+21)=_xlfn.SINGLE(AnnoCalendario),MONTH(_xlfn.SINGLE(MagDom1)+21)=5),_xlfn.SINGLE(MagDom1)+21,""))</f>
        <v>44332</v>
      </c>
      <c r="J18" s="13">
        <f>IF(DAY(_xlfn.SINGLE(GiuDom1))=1,IF(AND(YEAR(_xlfn.SINGLE(GiuDom1)+8)=_xlfn.SINGLE(AnnoCalendario),MONTH(_xlfn.SINGLE(GiuDom1)+8)=6),_xlfn.SINGLE(GiuDom1)+8,""),IF(AND(YEAR(_xlfn.SINGLE(GiuDom1)+15)=_xlfn.SINGLE(AnnoCalendario),MONTH(_xlfn.SINGLE(GiuDom1)+15)=6),_xlfn.SINGLE(GiuDom1)+15,""))</f>
        <v>44361</v>
      </c>
      <c r="K18" s="13">
        <f>IF(DAY(_xlfn.SINGLE(GiuDom1))=1,IF(AND(YEAR(_xlfn.SINGLE(GiuDom1)+9)=_xlfn.SINGLE(AnnoCalendario),MONTH(_xlfn.SINGLE(GiuDom1)+9)=6),_xlfn.SINGLE(GiuDom1)+9,""),IF(AND(YEAR(_xlfn.SINGLE(GiuDom1)+16)=_xlfn.SINGLE(AnnoCalendario),MONTH(_xlfn.SINGLE(GiuDom1)+16)=6),_xlfn.SINGLE(GiuDom1)+16,""))</f>
        <v>44362</v>
      </c>
      <c r="L18" s="12">
        <f>IF(DAY(_xlfn.SINGLE(GiuDom1))=1,IF(AND(YEAR(_xlfn.SINGLE(GiuDom1)+10)=_xlfn.SINGLE(AnnoCalendario),MONTH(_xlfn.SINGLE(GiuDom1)+10)=6),_xlfn.SINGLE(GiuDom1)+10,""),IF(AND(YEAR(_xlfn.SINGLE(GiuDom1)+17)=_xlfn.SINGLE(AnnoCalendario),MONTH(_xlfn.SINGLE(GiuDom1)+17)=6),_xlfn.SINGLE(GiuDom1)+17,""))</f>
        <v>44363</v>
      </c>
      <c r="M18" s="12">
        <f>IF(DAY(_xlfn.SINGLE(GiuDom1))=1,IF(AND(YEAR(_xlfn.SINGLE(GiuDom1)+11)=_xlfn.SINGLE(AnnoCalendario),MONTH(_xlfn.SINGLE(GiuDom1)+11)=6),_xlfn.SINGLE(GiuDom1)+11,""),IF(AND(YEAR(_xlfn.SINGLE(GiuDom1)+18)=_xlfn.SINGLE(AnnoCalendario),MONTH(_xlfn.SINGLE(GiuDom1)+18)=6),_xlfn.SINGLE(GiuDom1)+18,""))</f>
        <v>44364</v>
      </c>
      <c r="N18" s="15">
        <f>IF(DAY(_xlfn.SINGLE(GiuDom1))=1,IF(AND(YEAR(_xlfn.SINGLE(GiuDom1)+12)=_xlfn.SINGLE(AnnoCalendario),MONTH(_xlfn.SINGLE(GiuDom1)+12)=6),_xlfn.SINGLE(GiuDom1)+12,""),IF(AND(YEAR(_xlfn.SINGLE(GiuDom1)+19)=_xlfn.SINGLE(AnnoCalendario),MONTH(_xlfn.SINGLE(GiuDom1)+19)=6),_xlfn.SINGLE(GiuDom1)+19,""))</f>
        <v>44365</v>
      </c>
      <c r="O18" s="15">
        <f>IF(DAY(_xlfn.SINGLE(GiuDom1))=1,IF(AND(YEAR(_xlfn.SINGLE(GiuDom1)+13)=_xlfn.SINGLE(AnnoCalendario),MONTH(_xlfn.SINGLE(GiuDom1)+13)=6),_xlfn.SINGLE(GiuDom1)+13,""),IF(AND(YEAR(_xlfn.SINGLE(GiuDom1)+20)=_xlfn.SINGLE(AnnoCalendario),MONTH(_xlfn.SINGLE(GiuDom1)+20)=6),_xlfn.SINGLE(GiuDom1)+20,""))</f>
        <v>44366</v>
      </c>
      <c r="P18" s="13">
        <f>IF(DAY(_xlfn.SINGLE(GiuDom1))=1,IF(AND(YEAR(_xlfn.SINGLE(GiuDom1)+14)=_xlfn.SINGLE(AnnoCalendario),MONTH(_xlfn.SINGLE(GiuDom1)+14)=6),_xlfn.SINGLE(GiuDom1)+14,""),IF(AND(YEAR(_xlfn.SINGLE(GiuDom1)+21)=_xlfn.SINGLE(AnnoCalendario),MONTH(_xlfn.SINGLE(GiuDom1)+21)=6),_xlfn.SINGLE(GiuDom1)+21,""))</f>
        <v>44367</v>
      </c>
      <c r="R18" s="13">
        <f>IF(DAY(_xlfn.SINGLE(LugDom1))=1,IF(AND(YEAR(_xlfn.SINGLE(LugDom1)+8)=_xlfn.SINGLE(AnnoCalendario),MONTH(_xlfn.SINGLE(LugDom1)+8)=7),_xlfn.SINGLE(LugDom1)+8,""),IF(AND(YEAR(_xlfn.SINGLE(LugDom1)+15)=_xlfn.SINGLE(AnnoCalendario),MONTH(_xlfn.SINGLE(LugDom1)+15)=7),_xlfn.SINGLE(LugDom1)+15,""))</f>
        <v>44389</v>
      </c>
      <c r="S18" s="13">
        <f>IF(DAY(_xlfn.SINGLE(LugDom1))=1,IF(AND(YEAR(_xlfn.SINGLE(LugDom1)+9)=_xlfn.SINGLE(AnnoCalendario),MONTH(_xlfn.SINGLE(LugDom1)+9)=7),_xlfn.SINGLE(LugDom1)+9,""),IF(AND(YEAR(_xlfn.SINGLE(LugDom1)+16)=_xlfn.SINGLE(AnnoCalendario),MONTH(_xlfn.SINGLE(LugDom1)+16)=7),_xlfn.SINGLE(LugDom1)+16,""))</f>
        <v>44390</v>
      </c>
      <c r="T18" s="12">
        <f>IF(DAY(_xlfn.SINGLE(LugDom1))=1,IF(AND(YEAR(_xlfn.SINGLE(LugDom1)+10)=_xlfn.SINGLE(AnnoCalendario),MONTH(_xlfn.SINGLE(LugDom1)+10)=7),_xlfn.SINGLE(LugDom1)+10,""),IF(AND(YEAR(_xlfn.SINGLE(LugDom1)+17)=_xlfn.SINGLE(AnnoCalendario),MONTH(_xlfn.SINGLE(LugDom1)+17)=7),_xlfn.SINGLE(LugDom1)+17,""))</f>
        <v>44391</v>
      </c>
      <c r="U18" s="12">
        <f>IF(DAY(_xlfn.SINGLE(LugDom1))=1,IF(AND(YEAR(_xlfn.SINGLE(LugDom1)+11)=_xlfn.SINGLE(AnnoCalendario),MONTH(_xlfn.SINGLE(LugDom1)+11)=7),_xlfn.SINGLE(LugDom1)+11,""),IF(AND(YEAR(_xlfn.SINGLE(LugDom1)+18)=_xlfn.SINGLE(AnnoCalendario),MONTH(_xlfn.SINGLE(LugDom1)+18)=7),_xlfn.SINGLE(LugDom1)+18,""))</f>
        <v>44392</v>
      </c>
      <c r="V18" s="15">
        <f>IF(DAY(_xlfn.SINGLE(LugDom1))=1,IF(AND(YEAR(_xlfn.SINGLE(LugDom1)+12)=_xlfn.SINGLE(AnnoCalendario),MONTH(_xlfn.SINGLE(LugDom1)+12)=7),_xlfn.SINGLE(LugDom1)+12,""),IF(AND(YEAR(_xlfn.SINGLE(LugDom1)+19)=_xlfn.SINGLE(AnnoCalendario),MONTH(_xlfn.SINGLE(LugDom1)+19)=7),_xlfn.SINGLE(LugDom1)+19,""))</f>
        <v>44393</v>
      </c>
      <c r="W18" s="15">
        <f>IF(DAY(_xlfn.SINGLE(LugDom1))=1,IF(AND(YEAR(_xlfn.SINGLE(LugDom1)+13)=_xlfn.SINGLE(AnnoCalendario),MONTH(_xlfn.SINGLE(LugDom1)+13)=7),_xlfn.SINGLE(LugDom1)+13,""),IF(AND(YEAR(_xlfn.SINGLE(LugDom1)+20)=_xlfn.SINGLE(AnnoCalendario),MONTH(_xlfn.SINGLE(LugDom1)+20)=7),_xlfn.SINGLE(LugDom1)+20,""))</f>
        <v>44394</v>
      </c>
      <c r="X18" s="13">
        <f>IF(DAY(_xlfn.SINGLE(LugDom1))=1,IF(AND(YEAR(_xlfn.SINGLE(LugDom1)+14)=_xlfn.SINGLE(AnnoCalendario),MONTH(_xlfn.SINGLE(LugDom1)+14)=7),_xlfn.SINGLE(LugDom1)+14,""),IF(AND(YEAR(_xlfn.SINGLE(LugDom1)+21)=_xlfn.SINGLE(AnnoCalendario),MONTH(_xlfn.SINGLE(LugDom1)+21)=7),_xlfn.SINGLE(LugDom1)+21,""))</f>
        <v>44395</v>
      </c>
      <c r="Z18" s="13">
        <f>IF(DAY(_xlfn.SINGLE(AgoDom1))=1,IF(AND(YEAR(_xlfn.SINGLE(AgoDom1)+8)=_xlfn.SINGLE(AnnoCalendario),MONTH(_xlfn.SINGLE(AgoDom1)+8)=8),_xlfn.SINGLE(AgoDom1)+8,""),IF(AND(YEAR(_xlfn.SINGLE(AgoDom1)+15)=_xlfn.SINGLE(AnnoCalendario),MONTH(_xlfn.SINGLE(AgoDom1)+15)=8),_xlfn.SINGLE(AgoDom1)+15,""))</f>
        <v>44417</v>
      </c>
      <c r="AA18" s="13">
        <f>IF(DAY(_xlfn.SINGLE(AgoDom1))=1,IF(AND(YEAR(_xlfn.SINGLE(AgoDom1)+9)=_xlfn.SINGLE(AnnoCalendario),MONTH(_xlfn.SINGLE(AgoDom1)+9)=8),_xlfn.SINGLE(AgoDom1)+9,""),IF(AND(YEAR(_xlfn.SINGLE(AgoDom1)+16)=_xlfn.SINGLE(AnnoCalendario),MONTH(_xlfn.SINGLE(AgoDom1)+16)=8),_xlfn.SINGLE(AgoDom1)+16,""))</f>
        <v>44418</v>
      </c>
      <c r="AB18" s="12">
        <f>IF(DAY(_xlfn.SINGLE(AgoDom1))=1,IF(AND(YEAR(_xlfn.SINGLE(AgoDom1)+10)=_xlfn.SINGLE(AnnoCalendario),MONTH(_xlfn.SINGLE(AgoDom1)+10)=8),_xlfn.SINGLE(AgoDom1)+10,""),IF(AND(YEAR(_xlfn.SINGLE(AgoDom1)+17)=_xlfn.SINGLE(AnnoCalendario),MONTH(_xlfn.SINGLE(AgoDom1)+17)=8),_xlfn.SINGLE(AgoDom1)+17,""))</f>
        <v>44419</v>
      </c>
      <c r="AC18" s="12">
        <f>IF(DAY(_xlfn.SINGLE(AgoDom1))=1,IF(AND(YEAR(_xlfn.SINGLE(AgoDom1)+11)=_xlfn.SINGLE(AnnoCalendario),MONTH(_xlfn.SINGLE(AgoDom1)+11)=8),_xlfn.SINGLE(AgoDom1)+11,""),IF(AND(YEAR(_xlfn.SINGLE(AgoDom1)+18)=_xlfn.SINGLE(AnnoCalendario),MONTH(_xlfn.SINGLE(AgoDom1)+18)=8),_xlfn.SINGLE(AgoDom1)+18,""))</f>
        <v>44420</v>
      </c>
      <c r="AD18" s="15">
        <f>IF(DAY(_xlfn.SINGLE(AgoDom1))=1,IF(AND(YEAR(_xlfn.SINGLE(AgoDom1)+12)=_xlfn.SINGLE(AnnoCalendario),MONTH(_xlfn.SINGLE(AgoDom1)+12)=8),_xlfn.SINGLE(AgoDom1)+12,""),IF(AND(YEAR(_xlfn.SINGLE(AgoDom1)+19)=_xlfn.SINGLE(AnnoCalendario),MONTH(_xlfn.SINGLE(AgoDom1)+19)=8),_xlfn.SINGLE(AgoDom1)+19,""))</f>
        <v>44421</v>
      </c>
      <c r="AE18" s="15">
        <f>IF(DAY(_xlfn.SINGLE(AgoDom1))=1,IF(AND(YEAR(_xlfn.SINGLE(AgoDom1)+13)=_xlfn.SINGLE(AnnoCalendario),MONTH(_xlfn.SINGLE(AgoDom1)+13)=8),_xlfn.SINGLE(AgoDom1)+13,""),IF(AND(YEAR(_xlfn.SINGLE(AgoDom1)+20)=_xlfn.SINGLE(AnnoCalendario),MONTH(_xlfn.SINGLE(AgoDom1)+20)=8),_xlfn.SINGLE(AgoDom1)+20,""))</f>
        <v>44422</v>
      </c>
      <c r="AF18" s="13">
        <f>IF(DAY(_xlfn.SINGLE(AgoDom1))=1,IF(AND(YEAR(_xlfn.SINGLE(AgoDom1)+14)=_xlfn.SINGLE(AnnoCalendario),MONTH(_xlfn.SINGLE(AgoDom1)+14)=8),_xlfn.SINGLE(AgoDom1)+14,""),IF(AND(YEAR(_xlfn.SINGLE(AgoDom1)+21)=_xlfn.SINGLE(AnnoCalendario),MONTH(_xlfn.SINGLE(AgoDom1)+21)=8),_xlfn.SINGLE(AgoDom1)+21,""))</f>
        <v>44423</v>
      </c>
    </row>
    <row r="19" spans="2:32" s="8" customFormat="1" ht="26.15" customHeight="1" x14ac:dyDescent="0.35">
      <c r="B19" s="14">
        <f>IF(DAY(_xlfn.SINGLE(MagDom1))=1,IF(AND(YEAR(_xlfn.SINGLE(MagDom1)+15)=_xlfn.SINGLE(AnnoCalendario),MONTH(_xlfn.SINGLE(MagDom1)+15)=5),_xlfn.SINGLE(MagDom1)+15,""),IF(AND(YEAR(_xlfn.SINGLE(MagDom1)+22)=_xlfn.SINGLE(AnnoCalendario),MONTH(_xlfn.SINGLE(MagDom1)+22)=5),_xlfn.SINGLE(MagDom1)+22,""))</f>
        <v>44333</v>
      </c>
      <c r="C19" s="14">
        <f>IF(DAY(_xlfn.SINGLE(MagDom1))=1,IF(AND(YEAR(_xlfn.SINGLE(MagDom1)+16)=_xlfn.SINGLE(AnnoCalendario),MONTH(_xlfn.SINGLE(MagDom1)+16)=5),_xlfn.SINGLE(MagDom1)+16,""),IF(AND(YEAR(_xlfn.SINGLE(MagDom1)+23)=_xlfn.SINGLE(AnnoCalendario),MONTH(_xlfn.SINGLE(MagDom1)+23)=5),_xlfn.SINGLE(MagDom1)+23,""))</f>
        <v>44334</v>
      </c>
      <c r="D19" s="14">
        <f>IF(DAY(_xlfn.SINGLE(MagDom1))=1,IF(AND(YEAR(_xlfn.SINGLE(MagDom1)+17)=_xlfn.SINGLE(AnnoCalendario),MONTH(_xlfn.SINGLE(MagDom1)+17)=5),_xlfn.SINGLE(MagDom1)+17,""),IF(AND(YEAR(_xlfn.SINGLE(MagDom1)+24)=_xlfn.SINGLE(AnnoCalendario),MONTH(_xlfn.SINGLE(MagDom1)+24)=5),_xlfn.SINGLE(MagDom1)+24,""))</f>
        <v>44335</v>
      </c>
      <c r="E19" s="13">
        <f>IF(DAY(_xlfn.SINGLE(MagDom1))=1,IF(AND(YEAR(_xlfn.SINGLE(MagDom1)+18)=_xlfn.SINGLE(AnnoCalendario),MONTH(_xlfn.SINGLE(MagDom1)+18)=5),_xlfn.SINGLE(MagDom1)+18,""),IF(AND(YEAR(_xlfn.SINGLE(MagDom1)+25)=_xlfn.SINGLE(AnnoCalendario),MONTH(_xlfn.SINGLE(MagDom1)+25)=5),_xlfn.SINGLE(MagDom1)+25,""))</f>
        <v>44336</v>
      </c>
      <c r="F19" s="16">
        <f>IF(DAY(_xlfn.SINGLE(MagDom1))=1,IF(AND(YEAR(_xlfn.SINGLE(MagDom1)+19)=_xlfn.SINGLE(AnnoCalendario),MONTH(_xlfn.SINGLE(MagDom1)+19)=5),_xlfn.SINGLE(MagDom1)+19,""),IF(AND(YEAR(_xlfn.SINGLE(MagDom1)+26)=_xlfn.SINGLE(AnnoCalendario),MONTH(_xlfn.SINGLE(MagDom1)+26)=5),_xlfn.SINGLE(MagDom1)+26,""))</f>
        <v>44337</v>
      </c>
      <c r="G19" s="13">
        <f>IF(DAY(_xlfn.SINGLE(MagDom1))=1,IF(AND(YEAR(_xlfn.SINGLE(MagDom1)+20)=_xlfn.SINGLE(AnnoCalendario),MONTH(_xlfn.SINGLE(MagDom1)+20)=5),_xlfn.SINGLE(MagDom1)+20,""),IF(AND(YEAR(_xlfn.SINGLE(MagDom1)+27)=_xlfn.SINGLE(AnnoCalendario),MONTH(_xlfn.SINGLE(MagDom1)+27)=5),_xlfn.SINGLE(MagDom1)+27,""))</f>
        <v>44338</v>
      </c>
      <c r="H19" s="13">
        <f>IF(DAY(_xlfn.SINGLE(MagDom1))=1,IF(AND(YEAR(_xlfn.SINGLE(MagDom1)+21)=_xlfn.SINGLE(AnnoCalendario),MONTH(_xlfn.SINGLE(MagDom1)+21)=5),_xlfn.SINGLE(MagDom1)+21,""),IF(AND(YEAR(_xlfn.SINGLE(MagDom1)+28)=_xlfn.SINGLE(AnnoCalendario),MONTH(_xlfn.SINGLE(MagDom1)+28)=5),_xlfn.SINGLE(MagDom1)+28,""))</f>
        <v>44339</v>
      </c>
      <c r="J19" s="14">
        <f>IF(DAY(_xlfn.SINGLE(GiuDom1))=1,IF(AND(YEAR(_xlfn.SINGLE(GiuDom1)+15)=_xlfn.SINGLE(AnnoCalendario),MONTH(_xlfn.SINGLE(GiuDom1)+15)=6),_xlfn.SINGLE(GiuDom1)+15,""),IF(AND(YEAR(_xlfn.SINGLE(GiuDom1)+22)=_xlfn.SINGLE(AnnoCalendario),MONTH(_xlfn.SINGLE(GiuDom1)+22)=6),_xlfn.SINGLE(GiuDom1)+22,""))</f>
        <v>44368</v>
      </c>
      <c r="K19" s="14">
        <f>IF(DAY(_xlfn.SINGLE(GiuDom1))=1,IF(AND(YEAR(_xlfn.SINGLE(GiuDom1)+16)=_xlfn.SINGLE(AnnoCalendario),MONTH(_xlfn.SINGLE(GiuDom1)+16)=6),_xlfn.SINGLE(GiuDom1)+16,""),IF(AND(YEAR(_xlfn.SINGLE(GiuDom1)+23)=_xlfn.SINGLE(AnnoCalendario),MONTH(_xlfn.SINGLE(GiuDom1)+23)=6),_xlfn.SINGLE(GiuDom1)+23,""))</f>
        <v>44369</v>
      </c>
      <c r="L19" s="14">
        <f>IF(DAY(_xlfn.SINGLE(GiuDom1))=1,IF(AND(YEAR(_xlfn.SINGLE(GiuDom1)+17)=_xlfn.SINGLE(AnnoCalendario),MONTH(_xlfn.SINGLE(GiuDom1)+17)=6),_xlfn.SINGLE(GiuDom1)+17,""),IF(AND(YEAR(_xlfn.SINGLE(GiuDom1)+24)=_xlfn.SINGLE(AnnoCalendario),MONTH(_xlfn.SINGLE(GiuDom1)+24)=6),_xlfn.SINGLE(GiuDom1)+24,""))</f>
        <v>44370</v>
      </c>
      <c r="M19" s="13">
        <f>IF(DAY(_xlfn.SINGLE(GiuDom1))=1,IF(AND(YEAR(_xlfn.SINGLE(GiuDom1)+18)=_xlfn.SINGLE(AnnoCalendario),MONTH(_xlfn.SINGLE(GiuDom1)+18)=6),_xlfn.SINGLE(GiuDom1)+18,""),IF(AND(YEAR(_xlfn.SINGLE(GiuDom1)+25)=_xlfn.SINGLE(AnnoCalendario),MONTH(_xlfn.SINGLE(GiuDom1)+25)=6),_xlfn.SINGLE(GiuDom1)+25,""))</f>
        <v>44371</v>
      </c>
      <c r="N19" s="16">
        <f>IF(DAY(_xlfn.SINGLE(GiuDom1))=1,IF(AND(YEAR(_xlfn.SINGLE(GiuDom1)+19)=_xlfn.SINGLE(AnnoCalendario),MONTH(_xlfn.SINGLE(GiuDom1)+19)=6),_xlfn.SINGLE(GiuDom1)+19,""),IF(AND(YEAR(_xlfn.SINGLE(GiuDom1)+26)=_xlfn.SINGLE(AnnoCalendario),MONTH(_xlfn.SINGLE(GiuDom1)+26)=6),_xlfn.SINGLE(GiuDom1)+26,""))</f>
        <v>44372</v>
      </c>
      <c r="O19" s="13">
        <f>IF(DAY(_xlfn.SINGLE(GiuDom1))=1,IF(AND(YEAR(_xlfn.SINGLE(GiuDom1)+20)=_xlfn.SINGLE(AnnoCalendario),MONTH(_xlfn.SINGLE(GiuDom1)+20)=6),_xlfn.SINGLE(GiuDom1)+20,""),IF(AND(YEAR(_xlfn.SINGLE(GiuDom1)+27)=_xlfn.SINGLE(AnnoCalendario),MONTH(_xlfn.SINGLE(GiuDom1)+27)=6),_xlfn.SINGLE(GiuDom1)+27,""))</f>
        <v>44373</v>
      </c>
      <c r="P19" s="13">
        <f>IF(DAY(_xlfn.SINGLE(GiuDom1))=1,IF(AND(YEAR(_xlfn.SINGLE(GiuDom1)+21)=_xlfn.SINGLE(AnnoCalendario),MONTH(_xlfn.SINGLE(GiuDom1)+21)=6),_xlfn.SINGLE(GiuDom1)+21,""),IF(AND(YEAR(_xlfn.SINGLE(GiuDom1)+28)=_xlfn.SINGLE(AnnoCalendario),MONTH(_xlfn.SINGLE(GiuDom1)+28)=6),_xlfn.SINGLE(GiuDom1)+28,""))</f>
        <v>44374</v>
      </c>
      <c r="R19" s="14">
        <f>IF(DAY(_xlfn.SINGLE(LugDom1))=1,IF(AND(YEAR(_xlfn.SINGLE(LugDom1)+15)=_xlfn.SINGLE(AnnoCalendario),MONTH(_xlfn.SINGLE(LugDom1)+15)=7),_xlfn.SINGLE(LugDom1)+15,""),IF(AND(YEAR(_xlfn.SINGLE(LugDom1)+22)=_xlfn.SINGLE(AnnoCalendario),MONTH(_xlfn.SINGLE(LugDom1)+22)=7),_xlfn.SINGLE(LugDom1)+22,""))</f>
        <v>44396</v>
      </c>
      <c r="S19" s="14">
        <f>IF(DAY(_xlfn.SINGLE(LugDom1))=1,IF(AND(YEAR(_xlfn.SINGLE(LugDom1)+16)=_xlfn.SINGLE(AnnoCalendario),MONTH(_xlfn.SINGLE(LugDom1)+16)=7),_xlfn.SINGLE(LugDom1)+16,""),IF(AND(YEAR(_xlfn.SINGLE(LugDom1)+23)=_xlfn.SINGLE(AnnoCalendario),MONTH(_xlfn.SINGLE(LugDom1)+23)=7),_xlfn.SINGLE(LugDom1)+23,""))</f>
        <v>44397</v>
      </c>
      <c r="T19" s="14">
        <f>IF(DAY(_xlfn.SINGLE(LugDom1))=1,IF(AND(YEAR(_xlfn.SINGLE(LugDom1)+17)=_xlfn.SINGLE(AnnoCalendario),MONTH(_xlfn.SINGLE(LugDom1)+17)=7),_xlfn.SINGLE(LugDom1)+17,""),IF(AND(YEAR(_xlfn.SINGLE(LugDom1)+24)=_xlfn.SINGLE(AnnoCalendario),MONTH(_xlfn.SINGLE(LugDom1)+24)=7),_xlfn.SINGLE(LugDom1)+24,""))</f>
        <v>44398</v>
      </c>
      <c r="U19" s="13">
        <f>IF(DAY(_xlfn.SINGLE(LugDom1))=1,IF(AND(YEAR(_xlfn.SINGLE(LugDom1)+18)=_xlfn.SINGLE(AnnoCalendario),MONTH(_xlfn.SINGLE(LugDom1)+18)=7),_xlfn.SINGLE(LugDom1)+18,""),IF(AND(YEAR(_xlfn.SINGLE(LugDom1)+25)=_xlfn.SINGLE(AnnoCalendario),MONTH(_xlfn.SINGLE(LugDom1)+25)=7),_xlfn.SINGLE(LugDom1)+25,""))</f>
        <v>44399</v>
      </c>
      <c r="V19" s="16">
        <f>IF(DAY(_xlfn.SINGLE(LugDom1))=1,IF(AND(YEAR(_xlfn.SINGLE(LugDom1)+19)=_xlfn.SINGLE(AnnoCalendario),MONTH(_xlfn.SINGLE(LugDom1)+19)=7),_xlfn.SINGLE(LugDom1)+19,""),IF(AND(YEAR(_xlfn.SINGLE(LugDom1)+26)=_xlfn.SINGLE(AnnoCalendario),MONTH(_xlfn.SINGLE(LugDom1)+26)=7),_xlfn.SINGLE(LugDom1)+26,""))</f>
        <v>44400</v>
      </c>
      <c r="W19" s="13">
        <f>IF(DAY(_xlfn.SINGLE(LugDom1))=1,IF(AND(YEAR(_xlfn.SINGLE(LugDom1)+20)=_xlfn.SINGLE(AnnoCalendario),MONTH(_xlfn.SINGLE(LugDom1)+20)=7),_xlfn.SINGLE(LugDom1)+20,""),IF(AND(YEAR(_xlfn.SINGLE(LugDom1)+27)=_xlfn.SINGLE(AnnoCalendario),MONTH(_xlfn.SINGLE(LugDom1)+27)=7),_xlfn.SINGLE(LugDom1)+27,""))</f>
        <v>44401</v>
      </c>
      <c r="X19" s="13">
        <f>IF(DAY(_xlfn.SINGLE(LugDom1))=1,IF(AND(YEAR(_xlfn.SINGLE(LugDom1)+21)=_xlfn.SINGLE(AnnoCalendario),MONTH(_xlfn.SINGLE(LugDom1)+21)=7),_xlfn.SINGLE(LugDom1)+21,""),IF(AND(YEAR(_xlfn.SINGLE(LugDom1)+28)=_xlfn.SINGLE(AnnoCalendario),MONTH(_xlfn.SINGLE(LugDom1)+28)=7),_xlfn.SINGLE(LugDom1)+28,""))</f>
        <v>44402</v>
      </c>
      <c r="Z19" s="14">
        <f>IF(DAY(_xlfn.SINGLE(AgoDom1))=1,IF(AND(YEAR(_xlfn.SINGLE(AgoDom1)+15)=_xlfn.SINGLE(AnnoCalendario),MONTH(_xlfn.SINGLE(AgoDom1)+15)=8),_xlfn.SINGLE(AgoDom1)+15,""),IF(AND(YEAR(_xlfn.SINGLE(AgoDom1)+22)=_xlfn.SINGLE(AnnoCalendario),MONTH(_xlfn.SINGLE(AgoDom1)+22)=8),_xlfn.SINGLE(AgoDom1)+22,""))</f>
        <v>44424</v>
      </c>
      <c r="AA19" s="14">
        <f>IF(DAY(_xlfn.SINGLE(AgoDom1))=1,IF(AND(YEAR(_xlfn.SINGLE(AgoDom1)+16)=_xlfn.SINGLE(AnnoCalendario),MONTH(_xlfn.SINGLE(AgoDom1)+16)=8),_xlfn.SINGLE(AgoDom1)+16,""),IF(AND(YEAR(_xlfn.SINGLE(AgoDom1)+23)=_xlfn.SINGLE(AnnoCalendario),MONTH(_xlfn.SINGLE(AgoDom1)+23)=8),_xlfn.SINGLE(AgoDom1)+23,""))</f>
        <v>44425</v>
      </c>
      <c r="AB19" s="14">
        <f>IF(DAY(_xlfn.SINGLE(AgoDom1))=1,IF(AND(YEAR(_xlfn.SINGLE(AgoDom1)+17)=_xlfn.SINGLE(AnnoCalendario),MONTH(_xlfn.SINGLE(AgoDom1)+17)=8),_xlfn.SINGLE(AgoDom1)+17,""),IF(AND(YEAR(_xlfn.SINGLE(AgoDom1)+24)=_xlfn.SINGLE(AnnoCalendario),MONTH(_xlfn.SINGLE(AgoDom1)+24)=8),_xlfn.SINGLE(AgoDom1)+24,""))</f>
        <v>44426</v>
      </c>
      <c r="AC19" s="13">
        <f>IF(DAY(_xlfn.SINGLE(AgoDom1))=1,IF(AND(YEAR(_xlfn.SINGLE(AgoDom1)+18)=_xlfn.SINGLE(AnnoCalendario),MONTH(_xlfn.SINGLE(AgoDom1)+18)=8),_xlfn.SINGLE(AgoDom1)+18,""),IF(AND(YEAR(_xlfn.SINGLE(AgoDom1)+25)=_xlfn.SINGLE(AnnoCalendario),MONTH(_xlfn.SINGLE(AgoDom1)+25)=8),_xlfn.SINGLE(AgoDom1)+25,""))</f>
        <v>44427</v>
      </c>
      <c r="AD19" s="16">
        <f>IF(DAY(_xlfn.SINGLE(AgoDom1))=1,IF(AND(YEAR(_xlfn.SINGLE(AgoDom1)+19)=_xlfn.SINGLE(AnnoCalendario),MONTH(_xlfn.SINGLE(AgoDom1)+19)=8),_xlfn.SINGLE(AgoDom1)+19,""),IF(AND(YEAR(_xlfn.SINGLE(AgoDom1)+26)=_xlfn.SINGLE(AnnoCalendario),MONTH(_xlfn.SINGLE(AgoDom1)+26)=8),_xlfn.SINGLE(AgoDom1)+26,""))</f>
        <v>44428</v>
      </c>
      <c r="AE19" s="13">
        <f>IF(DAY(_xlfn.SINGLE(AgoDom1))=1,IF(AND(YEAR(_xlfn.SINGLE(AgoDom1)+20)=_xlfn.SINGLE(AnnoCalendario),MONTH(_xlfn.SINGLE(AgoDom1)+20)=8),_xlfn.SINGLE(AgoDom1)+20,""),IF(AND(YEAR(_xlfn.SINGLE(AgoDom1)+27)=_xlfn.SINGLE(AnnoCalendario),MONTH(_xlfn.SINGLE(AgoDom1)+27)=8),_xlfn.SINGLE(AgoDom1)+27,""))</f>
        <v>44429</v>
      </c>
      <c r="AF19" s="13">
        <f>IF(DAY(_xlfn.SINGLE(AgoDom1))=1,IF(AND(YEAR(_xlfn.SINGLE(AgoDom1)+21)=_xlfn.SINGLE(AnnoCalendario),MONTH(_xlfn.SINGLE(AgoDom1)+21)=8),_xlfn.SINGLE(AgoDom1)+21,""),IF(AND(YEAR(_xlfn.SINGLE(AgoDom1)+28)=_xlfn.SINGLE(AnnoCalendario),MONTH(_xlfn.SINGLE(AgoDom1)+28)=8),_xlfn.SINGLE(AgoDom1)+28,""))</f>
        <v>44430</v>
      </c>
    </row>
    <row r="20" spans="2:32" s="8" customFormat="1" ht="26.15" customHeight="1" x14ac:dyDescent="0.35">
      <c r="B20" s="12">
        <f>IF(DAY(_xlfn.SINGLE(MagDom1))=1,IF(AND(YEAR(_xlfn.SINGLE(MagDom1)+22)=_xlfn.SINGLE(AnnoCalendario),MONTH(_xlfn.SINGLE(MagDom1)+22)=5),_xlfn.SINGLE(MagDom1)+22,""),IF(AND(YEAR(_xlfn.SINGLE(MagDom1)+29)=_xlfn.SINGLE(AnnoCalendario),MONTH(_xlfn.SINGLE(MagDom1)+29)=5),_xlfn.SINGLE(MagDom1)+29,""))</f>
        <v>44340</v>
      </c>
      <c r="C20" s="12">
        <f>IF(DAY(_xlfn.SINGLE(MagDom1))=1,IF(AND(YEAR(_xlfn.SINGLE(MagDom1)+23)=_xlfn.SINGLE(AnnoCalendario),MONTH(_xlfn.SINGLE(MagDom1)+23)=5),_xlfn.SINGLE(MagDom1)+23,""),IF(AND(YEAR(_xlfn.SINGLE(MagDom1)+30)=_xlfn.SINGLE(AnnoCalendario),MONTH(_xlfn.SINGLE(MagDom1)+30)=5),_xlfn.SINGLE(MagDom1)+30,""))</f>
        <v>44341</v>
      </c>
      <c r="D20" s="17">
        <f>IF(DAY(_xlfn.SINGLE(MagDom1))=1,IF(AND(YEAR(_xlfn.SINGLE(MagDom1)+24)=_xlfn.SINGLE(AnnoCalendario),MONTH(_xlfn.SINGLE(MagDom1)+24)=5),_xlfn.SINGLE(MagDom1)+24,""),IF(AND(YEAR(_xlfn.SINGLE(MagDom1)+31)=_xlfn.SINGLE(AnnoCalendario),MONTH(_xlfn.SINGLE(MagDom1)+31)=5),_xlfn.SINGLE(MagDom1)+31,""))</f>
        <v>44342</v>
      </c>
      <c r="E20" s="17">
        <f>IF(DAY(_xlfn.SINGLE(MagDom1))=1,IF(AND(YEAR(_xlfn.SINGLE(MagDom1)+25)=_xlfn.SINGLE(AnnoCalendario),MONTH(_xlfn.SINGLE(MagDom1)+25)=5),_xlfn.SINGLE(MagDom1)+25,""),IF(AND(YEAR(_xlfn.SINGLE(MagDom1)+32)=_xlfn.SINGLE(AnnoCalendario),MONTH(_xlfn.SINGLE(MagDom1)+32)=5),_xlfn.SINGLE(MagDom1)+32,""))</f>
        <v>44343</v>
      </c>
      <c r="F20" s="17">
        <f>IF(DAY(_xlfn.SINGLE(MagDom1))=1,IF(AND(YEAR(_xlfn.SINGLE(MagDom1)+26)=_xlfn.SINGLE(AnnoCalendario),MONTH(_xlfn.SINGLE(MagDom1)+26)=5),_xlfn.SINGLE(MagDom1)+26,""),IF(AND(YEAR(_xlfn.SINGLE(MagDom1)+33)=_xlfn.SINGLE(AnnoCalendario),MONTH(_xlfn.SINGLE(MagDom1)+33)=5),_xlfn.SINGLE(MagDom1)+33,""))</f>
        <v>44344</v>
      </c>
      <c r="G20" s="18">
        <f>IF(DAY(_xlfn.SINGLE(MagDom1))=1,IF(AND(YEAR(_xlfn.SINGLE(MagDom1)+27)=_xlfn.SINGLE(AnnoCalendario),MONTH(_xlfn.SINGLE(MagDom1)+27)=5),_xlfn.SINGLE(MagDom1)+27,""),IF(AND(YEAR(_xlfn.SINGLE(MagDom1)+34)=_xlfn.SINGLE(AnnoCalendario),MONTH(_xlfn.SINGLE(MagDom1)+34)=5),_xlfn.SINGLE(MagDom1)+34,""))</f>
        <v>44345</v>
      </c>
      <c r="H20" s="18">
        <f>IF(DAY(_xlfn.SINGLE(MagDom1))=1,IF(AND(YEAR(_xlfn.SINGLE(MagDom1)+28)=_xlfn.SINGLE(AnnoCalendario),MONTH(_xlfn.SINGLE(MagDom1)+28)=5),_xlfn.SINGLE(MagDom1)+28,""),IF(AND(YEAR(_xlfn.SINGLE(MagDom1)+35)=_xlfn.SINGLE(AnnoCalendario),MONTH(_xlfn.SINGLE(MagDom1)+35)=5),_xlfn.SINGLE(MagDom1)+35,""))</f>
        <v>44346</v>
      </c>
      <c r="J20" s="12">
        <f>IF(DAY(_xlfn.SINGLE(GiuDom1))=1,IF(AND(YEAR(_xlfn.SINGLE(GiuDom1)+22)=_xlfn.SINGLE(AnnoCalendario),MONTH(_xlfn.SINGLE(GiuDom1)+22)=6),_xlfn.SINGLE(GiuDom1)+22,""),IF(AND(YEAR(_xlfn.SINGLE(GiuDom1)+29)=_xlfn.SINGLE(AnnoCalendario),MONTH(_xlfn.SINGLE(GiuDom1)+29)=6),_xlfn.SINGLE(GiuDom1)+29,""))</f>
        <v>44375</v>
      </c>
      <c r="K20" s="12">
        <f>IF(DAY(_xlfn.SINGLE(GiuDom1))=1,IF(AND(YEAR(_xlfn.SINGLE(GiuDom1)+23)=_xlfn.SINGLE(AnnoCalendario),MONTH(_xlfn.SINGLE(GiuDom1)+23)=6),_xlfn.SINGLE(GiuDom1)+23,""),IF(AND(YEAR(_xlfn.SINGLE(GiuDom1)+30)=_xlfn.SINGLE(AnnoCalendario),MONTH(_xlfn.SINGLE(GiuDom1)+30)=6),_xlfn.SINGLE(GiuDom1)+30,""))</f>
        <v>44376</v>
      </c>
      <c r="L20" s="17">
        <f>IF(DAY(_xlfn.SINGLE(GiuDom1))=1,IF(AND(YEAR(_xlfn.SINGLE(GiuDom1)+24)=_xlfn.SINGLE(AnnoCalendario),MONTH(_xlfn.SINGLE(GiuDom1)+24)=6),_xlfn.SINGLE(GiuDom1)+24,""),IF(AND(YEAR(_xlfn.SINGLE(GiuDom1)+31)=_xlfn.SINGLE(AnnoCalendario),MONTH(_xlfn.SINGLE(GiuDom1)+31)=6),_xlfn.SINGLE(GiuDom1)+31,""))</f>
        <v>44377</v>
      </c>
      <c r="M20" s="17" t="str">
        <f>IF(DAY(_xlfn.SINGLE(GiuDom1))=1,IF(AND(YEAR(_xlfn.SINGLE(GiuDom1)+25)=_xlfn.SINGLE(AnnoCalendario),MONTH(_xlfn.SINGLE(GiuDom1)+25)=6),_xlfn.SINGLE(GiuDom1)+25,""),IF(AND(YEAR(_xlfn.SINGLE(GiuDom1)+32)=_xlfn.SINGLE(AnnoCalendario),MONTH(_xlfn.SINGLE(GiuDom1)+32)=6),_xlfn.SINGLE(GiuDom1)+32,""))</f>
        <v/>
      </c>
      <c r="N20" s="17" t="str">
        <f>IF(DAY(_xlfn.SINGLE(GiuDom1))=1,IF(AND(YEAR(_xlfn.SINGLE(GiuDom1)+26)=_xlfn.SINGLE(AnnoCalendario),MONTH(_xlfn.SINGLE(GiuDom1)+26)=6),_xlfn.SINGLE(GiuDom1)+26,""),IF(AND(YEAR(_xlfn.SINGLE(GiuDom1)+33)=_xlfn.SINGLE(AnnoCalendario),MONTH(_xlfn.SINGLE(GiuDom1)+33)=6),_xlfn.SINGLE(GiuDom1)+33,""))</f>
        <v/>
      </c>
      <c r="O20" s="18" t="str">
        <f>IF(DAY(_xlfn.SINGLE(GiuDom1))=1,IF(AND(YEAR(_xlfn.SINGLE(GiuDom1)+27)=_xlfn.SINGLE(AnnoCalendario),MONTH(_xlfn.SINGLE(GiuDom1)+27)=6),_xlfn.SINGLE(GiuDom1)+27,""),IF(AND(YEAR(_xlfn.SINGLE(GiuDom1)+34)=_xlfn.SINGLE(AnnoCalendario),MONTH(_xlfn.SINGLE(GiuDom1)+34)=6),_xlfn.SINGLE(GiuDom1)+34,""))</f>
        <v/>
      </c>
      <c r="P20" s="18" t="str">
        <f>IF(DAY(_xlfn.SINGLE(GiuDom1))=1,IF(AND(YEAR(_xlfn.SINGLE(GiuDom1)+28)=_xlfn.SINGLE(AnnoCalendario),MONTH(_xlfn.SINGLE(GiuDom1)+28)=6),_xlfn.SINGLE(GiuDom1)+28,""),IF(AND(YEAR(_xlfn.SINGLE(GiuDom1)+35)=_xlfn.SINGLE(AnnoCalendario),MONTH(_xlfn.SINGLE(GiuDom1)+35)=6),_xlfn.SINGLE(GiuDom1)+35,""))</f>
        <v/>
      </c>
      <c r="R20" s="12">
        <f>IF(DAY(_xlfn.SINGLE(LugDom1))=1,IF(AND(YEAR(_xlfn.SINGLE(LugDom1)+22)=_xlfn.SINGLE(AnnoCalendario),MONTH(_xlfn.SINGLE(LugDom1)+22)=7),_xlfn.SINGLE(LugDom1)+22,""),IF(AND(YEAR(_xlfn.SINGLE(LugDom1)+29)=_xlfn.SINGLE(AnnoCalendario),MONTH(_xlfn.SINGLE(LugDom1)+29)=7),_xlfn.SINGLE(LugDom1)+29,""))</f>
        <v>44403</v>
      </c>
      <c r="S20" s="12">
        <f>IF(DAY(_xlfn.SINGLE(LugDom1))=1,IF(AND(YEAR(_xlfn.SINGLE(LugDom1)+23)=_xlfn.SINGLE(AnnoCalendario),MONTH(_xlfn.SINGLE(LugDom1)+23)=7),_xlfn.SINGLE(LugDom1)+23,""),IF(AND(YEAR(_xlfn.SINGLE(LugDom1)+30)=_xlfn.SINGLE(AnnoCalendario),MONTH(_xlfn.SINGLE(LugDom1)+30)=7),_xlfn.SINGLE(LugDom1)+30,""))</f>
        <v>44404</v>
      </c>
      <c r="T20" s="17">
        <f>IF(DAY(_xlfn.SINGLE(LugDom1))=1,IF(AND(YEAR(_xlfn.SINGLE(LugDom1)+24)=_xlfn.SINGLE(AnnoCalendario),MONTH(_xlfn.SINGLE(LugDom1)+24)=7),_xlfn.SINGLE(LugDom1)+24,""),IF(AND(YEAR(_xlfn.SINGLE(LugDom1)+31)=_xlfn.SINGLE(AnnoCalendario),MONTH(_xlfn.SINGLE(LugDom1)+31)=7),_xlfn.SINGLE(LugDom1)+31,""))</f>
        <v>44405</v>
      </c>
      <c r="U20" s="17">
        <f>IF(DAY(_xlfn.SINGLE(LugDom1))=1,IF(AND(YEAR(_xlfn.SINGLE(LugDom1)+25)=_xlfn.SINGLE(AnnoCalendario),MONTH(_xlfn.SINGLE(LugDom1)+25)=7),_xlfn.SINGLE(LugDom1)+25,""),IF(AND(YEAR(_xlfn.SINGLE(LugDom1)+32)=_xlfn.SINGLE(AnnoCalendario),MONTH(_xlfn.SINGLE(LugDom1)+32)=7),_xlfn.SINGLE(LugDom1)+32,""))</f>
        <v>44406</v>
      </c>
      <c r="V20" s="17">
        <f>IF(DAY(_xlfn.SINGLE(LugDom1))=1,IF(AND(YEAR(_xlfn.SINGLE(LugDom1)+26)=_xlfn.SINGLE(AnnoCalendario),MONTH(_xlfn.SINGLE(LugDom1)+26)=7),_xlfn.SINGLE(LugDom1)+26,""),IF(AND(YEAR(_xlfn.SINGLE(LugDom1)+33)=_xlfn.SINGLE(AnnoCalendario),MONTH(_xlfn.SINGLE(LugDom1)+33)=7),_xlfn.SINGLE(LugDom1)+33,""))</f>
        <v>44407</v>
      </c>
      <c r="W20" s="18">
        <f>IF(DAY(_xlfn.SINGLE(LugDom1))=1,IF(AND(YEAR(_xlfn.SINGLE(LugDom1)+27)=_xlfn.SINGLE(AnnoCalendario),MONTH(_xlfn.SINGLE(LugDom1)+27)=7),_xlfn.SINGLE(LugDom1)+27,""),IF(AND(YEAR(_xlfn.SINGLE(LugDom1)+34)=_xlfn.SINGLE(AnnoCalendario),MONTH(_xlfn.SINGLE(LugDom1)+34)=7),_xlfn.SINGLE(LugDom1)+34,""))</f>
        <v>44408</v>
      </c>
      <c r="X20" s="18" t="str">
        <f>IF(DAY(_xlfn.SINGLE(LugDom1))=1,IF(AND(YEAR(_xlfn.SINGLE(LugDom1)+28)=_xlfn.SINGLE(AnnoCalendario),MONTH(_xlfn.SINGLE(LugDom1)+28)=7),_xlfn.SINGLE(LugDom1)+28,""),IF(AND(YEAR(_xlfn.SINGLE(LugDom1)+35)=_xlfn.SINGLE(AnnoCalendario),MONTH(_xlfn.SINGLE(LugDom1)+35)=7),_xlfn.SINGLE(LugDom1)+35,""))</f>
        <v/>
      </c>
      <c r="Z20" s="12">
        <f>IF(DAY(_xlfn.SINGLE(AgoDom1))=1,IF(AND(YEAR(_xlfn.SINGLE(AgoDom1)+22)=_xlfn.SINGLE(AnnoCalendario),MONTH(_xlfn.SINGLE(AgoDom1)+22)=8),_xlfn.SINGLE(AgoDom1)+22,""),IF(AND(YEAR(_xlfn.SINGLE(AgoDom1)+29)=_xlfn.SINGLE(AnnoCalendario),MONTH(_xlfn.SINGLE(AgoDom1)+29)=8),_xlfn.SINGLE(AgoDom1)+29,""))</f>
        <v>44431</v>
      </c>
      <c r="AA20" s="12">
        <f>IF(DAY(_xlfn.SINGLE(AgoDom1))=1,IF(AND(YEAR(_xlfn.SINGLE(AgoDom1)+23)=_xlfn.SINGLE(AnnoCalendario),MONTH(_xlfn.SINGLE(AgoDom1)+23)=8),_xlfn.SINGLE(AgoDom1)+23,""),IF(AND(YEAR(_xlfn.SINGLE(AgoDom1)+30)=_xlfn.SINGLE(AnnoCalendario),MONTH(_xlfn.SINGLE(AgoDom1)+30)=8),_xlfn.SINGLE(AgoDom1)+30,""))</f>
        <v>44432</v>
      </c>
      <c r="AB20" s="17">
        <f>IF(DAY(_xlfn.SINGLE(AgoDom1))=1,IF(AND(YEAR(_xlfn.SINGLE(AgoDom1)+24)=_xlfn.SINGLE(AnnoCalendario),MONTH(_xlfn.SINGLE(AgoDom1)+24)=8),_xlfn.SINGLE(AgoDom1)+24,""),IF(AND(YEAR(_xlfn.SINGLE(AgoDom1)+31)=_xlfn.SINGLE(AnnoCalendario),MONTH(_xlfn.SINGLE(AgoDom1)+31)=8),_xlfn.SINGLE(AgoDom1)+31,""))</f>
        <v>44433</v>
      </c>
      <c r="AC20" s="17">
        <f>IF(DAY(_xlfn.SINGLE(AgoDom1))=1,IF(AND(YEAR(_xlfn.SINGLE(AgoDom1)+25)=_xlfn.SINGLE(AnnoCalendario),MONTH(_xlfn.SINGLE(AgoDom1)+25)=8),_xlfn.SINGLE(AgoDom1)+25,""),IF(AND(YEAR(_xlfn.SINGLE(AgoDom1)+32)=_xlfn.SINGLE(AnnoCalendario),MONTH(_xlfn.SINGLE(AgoDom1)+32)=8),_xlfn.SINGLE(AgoDom1)+32,""))</f>
        <v>44434</v>
      </c>
      <c r="AD20" s="17">
        <f>IF(DAY(_xlfn.SINGLE(AgoDom1))=1,IF(AND(YEAR(_xlfn.SINGLE(AgoDom1)+26)=_xlfn.SINGLE(AnnoCalendario),MONTH(_xlfn.SINGLE(AgoDom1)+26)=8),_xlfn.SINGLE(AgoDom1)+26,""),IF(AND(YEAR(_xlfn.SINGLE(AgoDom1)+33)=_xlfn.SINGLE(AnnoCalendario),MONTH(_xlfn.SINGLE(AgoDom1)+33)=8),_xlfn.SINGLE(AgoDom1)+33,""))</f>
        <v>44435</v>
      </c>
      <c r="AE20" s="18">
        <f>IF(DAY(_xlfn.SINGLE(AgoDom1))=1,IF(AND(YEAR(_xlfn.SINGLE(AgoDom1)+27)=_xlfn.SINGLE(AnnoCalendario),MONTH(_xlfn.SINGLE(AgoDom1)+27)=8),_xlfn.SINGLE(AgoDom1)+27,""),IF(AND(YEAR(_xlfn.SINGLE(AgoDom1)+34)=_xlfn.SINGLE(AnnoCalendario),MONTH(_xlfn.SINGLE(AgoDom1)+34)=8),_xlfn.SINGLE(AgoDom1)+34,""))</f>
        <v>44436</v>
      </c>
      <c r="AF20" s="18">
        <f>IF(DAY(_xlfn.SINGLE(AgoDom1))=1,IF(AND(YEAR(_xlfn.SINGLE(AgoDom1)+28)=_xlfn.SINGLE(AnnoCalendario),MONTH(_xlfn.SINGLE(AgoDom1)+28)=8),_xlfn.SINGLE(AgoDom1)+28,""),IF(AND(YEAR(_xlfn.SINGLE(AgoDom1)+35)=_xlfn.SINGLE(AnnoCalendario),MONTH(_xlfn.SINGLE(AgoDom1)+35)=8),_xlfn.SINGLE(AgoDom1)+35,""))</f>
        <v>44437</v>
      </c>
    </row>
    <row r="21" spans="2:32" s="8" customFormat="1" ht="26.15" customHeight="1" x14ac:dyDescent="0.35">
      <c r="B21" s="12">
        <f>IF(DAY(_xlfn.SINGLE(MagDom1))=1,IF(AND(YEAR(_xlfn.SINGLE(MagDom1)+29)=_xlfn.SINGLE(AnnoCalendario),MONTH(_xlfn.SINGLE(MagDom1)+29)=5),_xlfn.SINGLE(MagDom1)+29,""),IF(AND(YEAR(_xlfn.SINGLE(MagDom1)+36)=_xlfn.SINGLE(AnnoCalendario),MONTH(_xlfn.SINGLE(MagDom1)+36)=5),_xlfn.SINGLE(MagDom1)+36,""))</f>
        <v>44347</v>
      </c>
      <c r="C21" s="12" t="str">
        <f>IF(DAY(_xlfn.SINGLE(MagDom1))=1,IF(AND(YEAR(_xlfn.SINGLE(MagDom1)+30)=_xlfn.SINGLE(AnnoCalendario),MONTH(_xlfn.SINGLE(MagDom1)+30)=5),_xlfn.SINGLE(MagDom1)+30,""),IF(AND(YEAR(_xlfn.SINGLE(MagDom1)+37)=_xlfn.SINGLE(AnnoCalendario),MONTH(_xlfn.SINGLE(MagDom1)+37)=5),_xlfn.SINGLE(MagDom1)+37,""))</f>
        <v/>
      </c>
      <c r="D21" s="17" t="str">
        <f>IF(DAY(_xlfn.SINGLE(MagDom1))=1,IF(AND(YEAR(_xlfn.SINGLE(MagDom1)+31)=_xlfn.SINGLE(AnnoCalendario),MONTH(_xlfn.SINGLE(MagDom1)+31)=5),_xlfn.SINGLE(MagDom1)+31,""),IF(AND(YEAR(_xlfn.SINGLE(MagDom1)+38)=_xlfn.SINGLE(AnnoCalendario),MONTH(_xlfn.SINGLE(MagDom1)+38)=5),_xlfn.SINGLE(MagDom1)+38,""))</f>
        <v/>
      </c>
      <c r="E21" s="17" t="str">
        <f>IF(DAY(_xlfn.SINGLE(MagDom1))=1,IF(AND(YEAR(_xlfn.SINGLE(MagDom1)+32)=_xlfn.SINGLE(AnnoCalendario),MONTH(_xlfn.SINGLE(MagDom1)+32)=5),_xlfn.SINGLE(MagDom1)+32,""),IF(AND(YEAR(_xlfn.SINGLE(MagDom1)+39)=_xlfn.SINGLE(AnnoCalendario),MONTH(_xlfn.SINGLE(MagDom1)+39)=5),_xlfn.SINGLE(MagDom1)+39,""))</f>
        <v/>
      </c>
      <c r="F21" s="17" t="str">
        <f>IF(DAY(_xlfn.SINGLE(MagDom1))=1,IF(AND(YEAR(_xlfn.SINGLE(MagDom1)+33)=_xlfn.SINGLE(AnnoCalendario),MONTH(_xlfn.SINGLE(MagDom1)+33)=5),_xlfn.SINGLE(MagDom1)+33,""),IF(AND(YEAR(_xlfn.SINGLE(MagDom1)+40)=_xlfn.SINGLE(AnnoCalendario),MONTH(_xlfn.SINGLE(MagDom1)+40)=5),_xlfn.SINGLE(MagDom1)+40,""))</f>
        <v/>
      </c>
      <c r="G21" s="18" t="str">
        <f>IF(DAY(_xlfn.SINGLE(MagDom1))=1,IF(AND(YEAR(_xlfn.SINGLE(MagDom1)+34)=_xlfn.SINGLE(AnnoCalendario),MONTH(_xlfn.SINGLE(MagDom1)+34)=5),_xlfn.SINGLE(MagDom1)+34,""),IF(AND(YEAR(_xlfn.SINGLE(MagDom1)+41)=_xlfn.SINGLE(AnnoCalendario),MONTH(_xlfn.SINGLE(MagDom1)+41)=5),_xlfn.SINGLE(MagDom1)+41,""))</f>
        <v/>
      </c>
      <c r="H21" s="18" t="str">
        <f>IF(DAY(_xlfn.SINGLE(MagDom1))=1,IF(AND(YEAR(_xlfn.SINGLE(MagDom1)+35)=_xlfn.SINGLE(AnnoCalendario),MONTH(_xlfn.SINGLE(MagDom1)+35)=5),_xlfn.SINGLE(MagDom1)+35,""),IF(AND(YEAR(_xlfn.SINGLE(MagDom1)+42)=_xlfn.SINGLE(AnnoCalendario),MONTH(_xlfn.SINGLE(MagDom1)+42)=5),_xlfn.SINGLE(MagDom1)+42,""))</f>
        <v/>
      </c>
      <c r="J21" s="12" t="str">
        <f>IF(DAY(_xlfn.SINGLE(GiuDom1))=1,IF(AND(YEAR(_xlfn.SINGLE(GiuDom1)+29)=_xlfn.SINGLE(AnnoCalendario),MONTH(_xlfn.SINGLE(GiuDom1)+29)=6),_xlfn.SINGLE(GiuDom1)+29,""),IF(AND(YEAR(_xlfn.SINGLE(GiuDom1)+36)=_xlfn.SINGLE(AnnoCalendario),MONTH(_xlfn.SINGLE(GiuDom1)+36)=6),_xlfn.SINGLE(GiuDom1)+36,""))</f>
        <v/>
      </c>
      <c r="K21" s="12" t="str">
        <f>IF(DAY(_xlfn.SINGLE(GiuDom1))=1,IF(AND(YEAR(_xlfn.SINGLE(GiuDom1)+30)=_xlfn.SINGLE(AnnoCalendario),MONTH(_xlfn.SINGLE(GiuDom1)+30)=6),_xlfn.SINGLE(GiuDom1)+30,""),IF(AND(YEAR(_xlfn.SINGLE(GiuDom1)+37)=_xlfn.SINGLE(AnnoCalendario),MONTH(_xlfn.SINGLE(GiuDom1)+37)=6),_xlfn.SINGLE(GiuDom1)+37,""))</f>
        <v/>
      </c>
      <c r="L21" s="17" t="str">
        <f>IF(DAY(_xlfn.SINGLE(GiuDom1))=1,IF(AND(YEAR(_xlfn.SINGLE(GiuDom1)+31)=_xlfn.SINGLE(AnnoCalendario),MONTH(_xlfn.SINGLE(GiuDom1)+31)=6),_xlfn.SINGLE(GiuDom1)+31,""),IF(AND(YEAR(_xlfn.SINGLE(GiuDom1)+38)=_xlfn.SINGLE(AnnoCalendario),MONTH(_xlfn.SINGLE(GiuDom1)+38)=6),_xlfn.SINGLE(GiuDom1)+38,""))</f>
        <v/>
      </c>
      <c r="M21" s="17" t="str">
        <f>IF(DAY(_xlfn.SINGLE(GiuDom1))=1,IF(AND(YEAR(_xlfn.SINGLE(GiuDom1)+32)=_xlfn.SINGLE(AnnoCalendario),MONTH(_xlfn.SINGLE(GiuDom1)+32)=6),_xlfn.SINGLE(GiuDom1)+32,""),IF(AND(YEAR(_xlfn.SINGLE(GiuDom1)+39)=_xlfn.SINGLE(AnnoCalendario),MONTH(_xlfn.SINGLE(GiuDom1)+39)=6),_xlfn.SINGLE(GiuDom1)+39,""))</f>
        <v/>
      </c>
      <c r="N21" s="17" t="str">
        <f>IF(DAY(_xlfn.SINGLE(GiuDom1))=1,IF(AND(YEAR(_xlfn.SINGLE(GiuDom1)+33)=_xlfn.SINGLE(AnnoCalendario),MONTH(_xlfn.SINGLE(GiuDom1)+33)=6),_xlfn.SINGLE(GiuDom1)+33,""),IF(AND(YEAR(_xlfn.SINGLE(GiuDom1)+40)=_xlfn.SINGLE(AnnoCalendario),MONTH(_xlfn.SINGLE(GiuDom1)+40)=6),_xlfn.SINGLE(GiuDom1)+40,""))</f>
        <v/>
      </c>
      <c r="O21" s="18" t="str">
        <f>IF(DAY(_xlfn.SINGLE(GiuDom1))=1,IF(AND(YEAR(_xlfn.SINGLE(GiuDom1)+34)=_xlfn.SINGLE(AnnoCalendario),MONTH(_xlfn.SINGLE(GiuDom1)+34)=6),_xlfn.SINGLE(GiuDom1)+34,""),IF(AND(YEAR(_xlfn.SINGLE(GiuDom1)+41)=_xlfn.SINGLE(AnnoCalendario),MONTH(_xlfn.SINGLE(GiuDom1)+41)=6),_xlfn.SINGLE(GiuDom1)+41,""))</f>
        <v/>
      </c>
      <c r="P21" s="18" t="str">
        <f>IF(DAY(_xlfn.SINGLE(GiuDom1))=1,IF(AND(YEAR(_xlfn.SINGLE(GiuDom1)+35)=_xlfn.SINGLE(AnnoCalendario),MONTH(_xlfn.SINGLE(GiuDom1)+35)=6),_xlfn.SINGLE(GiuDom1)+35,""),IF(AND(YEAR(_xlfn.SINGLE(GiuDom1)+42)=_xlfn.SINGLE(AnnoCalendario),MONTH(_xlfn.SINGLE(GiuDom1)+42)=6),_xlfn.SINGLE(GiuDom1)+42,""))</f>
        <v/>
      </c>
      <c r="R21" s="12" t="str">
        <f>IF(DAY(_xlfn.SINGLE(LugDom1))=1,IF(AND(YEAR(_xlfn.SINGLE(LugDom1)+29)=_xlfn.SINGLE(AnnoCalendario),MONTH(_xlfn.SINGLE(LugDom1)+29)=7),_xlfn.SINGLE(LugDom1)+29,""),IF(AND(YEAR(_xlfn.SINGLE(LugDom1)+36)=_xlfn.SINGLE(AnnoCalendario),MONTH(_xlfn.SINGLE(LugDom1)+36)=7),_xlfn.SINGLE(LugDom1)+36,""))</f>
        <v/>
      </c>
      <c r="S21" s="12" t="str">
        <f>IF(DAY(_xlfn.SINGLE(LugDom1))=1,IF(AND(YEAR(_xlfn.SINGLE(LugDom1)+30)=_xlfn.SINGLE(AnnoCalendario),MONTH(_xlfn.SINGLE(LugDom1)+30)=7),_xlfn.SINGLE(LugDom1)+30,""),IF(AND(YEAR(_xlfn.SINGLE(LugDom1)+37)=_xlfn.SINGLE(AnnoCalendario),MONTH(_xlfn.SINGLE(LugDom1)+37)=7),_xlfn.SINGLE(LugDom1)+37,""))</f>
        <v/>
      </c>
      <c r="T21" s="17" t="str">
        <f>IF(DAY(_xlfn.SINGLE(LugDom1))=1,IF(AND(YEAR(_xlfn.SINGLE(LugDom1)+31)=_xlfn.SINGLE(AnnoCalendario),MONTH(_xlfn.SINGLE(LugDom1)+31)=7),_xlfn.SINGLE(LugDom1)+31,""),IF(AND(YEAR(_xlfn.SINGLE(LugDom1)+38)=_xlfn.SINGLE(AnnoCalendario),MONTH(_xlfn.SINGLE(LugDom1)+38)=7),_xlfn.SINGLE(LugDom1)+38,""))</f>
        <v/>
      </c>
      <c r="U21" s="17" t="str">
        <f>IF(DAY(_xlfn.SINGLE(LugDom1))=1,IF(AND(YEAR(_xlfn.SINGLE(LugDom1)+32)=_xlfn.SINGLE(AnnoCalendario),MONTH(_xlfn.SINGLE(LugDom1)+32)=7),_xlfn.SINGLE(LugDom1)+32,""),IF(AND(YEAR(_xlfn.SINGLE(LugDom1)+39)=_xlfn.SINGLE(AnnoCalendario),MONTH(_xlfn.SINGLE(LugDom1)+39)=7),_xlfn.SINGLE(LugDom1)+39,""))</f>
        <v/>
      </c>
      <c r="V21" s="17" t="str">
        <f>IF(DAY(_xlfn.SINGLE(LugDom1))=1,IF(AND(YEAR(_xlfn.SINGLE(LugDom1)+33)=_xlfn.SINGLE(AnnoCalendario),MONTH(_xlfn.SINGLE(LugDom1)+33)=7),_xlfn.SINGLE(LugDom1)+33,""),IF(AND(YEAR(_xlfn.SINGLE(LugDom1)+40)=_xlfn.SINGLE(AnnoCalendario),MONTH(_xlfn.SINGLE(LugDom1)+40)=7),_xlfn.SINGLE(LugDom1)+40,""))</f>
        <v/>
      </c>
      <c r="W21" s="18" t="str">
        <f>IF(DAY(_xlfn.SINGLE(LugDom1))=1,IF(AND(YEAR(_xlfn.SINGLE(LugDom1)+34)=_xlfn.SINGLE(AnnoCalendario),MONTH(_xlfn.SINGLE(LugDom1)+34)=7),_xlfn.SINGLE(LugDom1)+34,""),IF(AND(YEAR(_xlfn.SINGLE(LugDom1)+41)=_xlfn.SINGLE(AnnoCalendario),MONTH(_xlfn.SINGLE(LugDom1)+41)=7),_xlfn.SINGLE(LugDom1)+41,""))</f>
        <v/>
      </c>
      <c r="X21" s="18" t="str">
        <f>IF(DAY(_xlfn.SINGLE(LugDom1))=1,IF(AND(YEAR(_xlfn.SINGLE(LugDom1)+35)=_xlfn.SINGLE(AnnoCalendario),MONTH(_xlfn.SINGLE(LugDom1)+35)=7),_xlfn.SINGLE(LugDom1)+35,""),IF(AND(YEAR(_xlfn.SINGLE(LugDom1)+42)=_xlfn.SINGLE(AnnoCalendario),MONTH(_xlfn.SINGLE(LugDom1)+42)=7),_xlfn.SINGLE(LugDom1)+42,""))</f>
        <v/>
      </c>
      <c r="Z21" s="12">
        <f>IF(DAY(_xlfn.SINGLE(AgoDom1))=1,IF(AND(YEAR(_xlfn.SINGLE(AgoDom1)+29)=_xlfn.SINGLE(AnnoCalendario),MONTH(_xlfn.SINGLE(AgoDom1)+29)=8),_xlfn.SINGLE(AgoDom1)+29,""),IF(AND(YEAR(_xlfn.SINGLE(AgoDom1)+36)=_xlfn.SINGLE(AnnoCalendario),MONTH(_xlfn.SINGLE(AgoDom1)+36)=8),_xlfn.SINGLE(AgoDom1)+36,""))</f>
        <v>44438</v>
      </c>
      <c r="AA21" s="12">
        <f>IF(DAY(_xlfn.SINGLE(AgoDom1))=1,IF(AND(YEAR(_xlfn.SINGLE(AgoDom1)+30)=_xlfn.SINGLE(AnnoCalendario),MONTH(_xlfn.SINGLE(AgoDom1)+30)=8),_xlfn.SINGLE(AgoDom1)+30,""),IF(AND(YEAR(_xlfn.SINGLE(AgoDom1)+37)=_xlfn.SINGLE(AnnoCalendario),MONTH(_xlfn.SINGLE(AgoDom1)+37)=8),_xlfn.SINGLE(AgoDom1)+37,""))</f>
        <v>44439</v>
      </c>
      <c r="AB21" s="17" t="str">
        <f>IF(DAY(_xlfn.SINGLE(AgoDom1))=1,IF(AND(YEAR(_xlfn.SINGLE(AgoDom1)+31)=_xlfn.SINGLE(AnnoCalendario),MONTH(_xlfn.SINGLE(AgoDom1)+31)=8),_xlfn.SINGLE(AgoDom1)+31,""),IF(AND(YEAR(_xlfn.SINGLE(AgoDom1)+38)=_xlfn.SINGLE(AnnoCalendario),MONTH(_xlfn.SINGLE(AgoDom1)+38)=8),_xlfn.SINGLE(AgoDom1)+38,""))</f>
        <v/>
      </c>
      <c r="AC21" s="17" t="str">
        <f>IF(DAY(_xlfn.SINGLE(AgoDom1))=1,IF(AND(YEAR(_xlfn.SINGLE(AgoDom1)+32)=_xlfn.SINGLE(AnnoCalendario),MONTH(_xlfn.SINGLE(AgoDom1)+32)=8),_xlfn.SINGLE(AgoDom1)+32,""),IF(AND(YEAR(_xlfn.SINGLE(AgoDom1)+39)=_xlfn.SINGLE(AnnoCalendario),MONTH(_xlfn.SINGLE(AgoDom1)+39)=8),_xlfn.SINGLE(AgoDom1)+39,""))</f>
        <v/>
      </c>
      <c r="AD21" s="17" t="str">
        <f>IF(DAY(_xlfn.SINGLE(AgoDom1))=1,IF(AND(YEAR(_xlfn.SINGLE(AgoDom1)+33)=_xlfn.SINGLE(AnnoCalendario),MONTH(_xlfn.SINGLE(AgoDom1)+33)=8),_xlfn.SINGLE(AgoDom1)+33,""),IF(AND(YEAR(_xlfn.SINGLE(AgoDom1)+40)=_xlfn.SINGLE(AnnoCalendario),MONTH(_xlfn.SINGLE(AgoDom1)+40)=8),_xlfn.SINGLE(AgoDom1)+40,""))</f>
        <v/>
      </c>
      <c r="AE21" s="18" t="str">
        <f>IF(DAY(_xlfn.SINGLE(AgoDom1))=1,IF(AND(YEAR(_xlfn.SINGLE(AgoDom1)+34)=_xlfn.SINGLE(AnnoCalendario),MONTH(_xlfn.SINGLE(AgoDom1)+34)=8),_xlfn.SINGLE(AgoDom1)+34,""),IF(AND(YEAR(_xlfn.SINGLE(AgoDom1)+41)=_xlfn.SINGLE(AnnoCalendario),MONTH(_xlfn.SINGLE(AgoDom1)+41)=8),_xlfn.SINGLE(AgoDom1)+41,""))</f>
        <v/>
      </c>
      <c r="AF21" s="18" t="str">
        <f>IF(DAY(_xlfn.SINGLE(AgoDom1))=1,IF(AND(YEAR(_xlfn.SINGLE(AgoDom1)+35)=_xlfn.SINGLE(AnnoCalendario),MONTH(_xlfn.SINGLE(AgoDom1)+35)=8),_xlfn.SINGLE(AgoDom1)+35,""),IF(AND(YEAR(_xlfn.SINGLE(AgoDom1)+42)=_xlfn.SINGLE(AnnoCalendario),MONTH(_xlfn.SINGLE(AgoDom1)+42)=8),_xlfn.SINGLE(AgoDom1)+42,""))</f>
        <v/>
      </c>
    </row>
    <row r="22" spans="2:32" s="7" customFormat="1" ht="18" customHeight="1" x14ac:dyDescent="0.35"/>
    <row r="23" spans="2:32" s="25" customFormat="1" ht="25.5" customHeight="1" x14ac:dyDescent="0.35">
      <c r="B23" s="36" t="s">
        <v>3</v>
      </c>
      <c r="C23" s="35"/>
      <c r="D23" s="35"/>
      <c r="E23" s="35"/>
      <c r="F23" s="35"/>
      <c r="G23" s="35"/>
      <c r="H23" s="35"/>
      <c r="J23" s="36" t="s">
        <v>12</v>
      </c>
      <c r="K23" s="35"/>
      <c r="L23" s="35"/>
      <c r="M23" s="35"/>
      <c r="N23" s="35"/>
      <c r="O23" s="35"/>
      <c r="P23" s="35"/>
      <c r="R23" s="36" t="s">
        <v>15</v>
      </c>
      <c r="S23" s="35"/>
      <c r="T23" s="35"/>
      <c r="U23" s="35"/>
      <c r="V23" s="35"/>
      <c r="W23" s="35"/>
      <c r="X23" s="35"/>
      <c r="Z23" s="36" t="s">
        <v>18</v>
      </c>
      <c r="AA23" s="35"/>
      <c r="AB23" s="35"/>
      <c r="AC23" s="35"/>
      <c r="AD23" s="35"/>
      <c r="AE23" s="35"/>
      <c r="AF23" s="35"/>
    </row>
    <row r="24" spans="2:32" s="6" customFormat="1" ht="26.15" customHeight="1" x14ac:dyDescent="0.25">
      <c r="B24" s="19" t="s">
        <v>1</v>
      </c>
      <c r="C24" s="19" t="s">
        <v>4</v>
      </c>
      <c r="D24" s="19" t="s">
        <v>5</v>
      </c>
      <c r="E24" s="19" t="s">
        <v>6</v>
      </c>
      <c r="F24" s="19" t="s">
        <v>7</v>
      </c>
      <c r="G24" s="20" t="s">
        <v>8</v>
      </c>
      <c r="H24" s="20" t="s">
        <v>9</v>
      </c>
      <c r="J24" s="19" t="s">
        <v>1</v>
      </c>
      <c r="K24" s="19" t="s">
        <v>4</v>
      </c>
      <c r="L24" s="19" t="s">
        <v>5</v>
      </c>
      <c r="M24" s="19" t="s">
        <v>6</v>
      </c>
      <c r="N24" s="19" t="s">
        <v>7</v>
      </c>
      <c r="O24" s="20" t="s">
        <v>8</v>
      </c>
      <c r="P24" s="20" t="s">
        <v>9</v>
      </c>
      <c r="R24" s="19" t="s">
        <v>1</v>
      </c>
      <c r="S24" s="19" t="s">
        <v>4</v>
      </c>
      <c r="T24" s="19" t="s">
        <v>5</v>
      </c>
      <c r="U24" s="19" t="s">
        <v>6</v>
      </c>
      <c r="V24" s="19" t="s">
        <v>7</v>
      </c>
      <c r="W24" s="20" t="s">
        <v>8</v>
      </c>
      <c r="X24" s="20" t="s">
        <v>9</v>
      </c>
      <c r="Z24" s="19" t="s">
        <v>1</v>
      </c>
      <c r="AA24" s="19" t="s">
        <v>4</v>
      </c>
      <c r="AB24" s="19" t="s">
        <v>5</v>
      </c>
      <c r="AC24" s="19" t="s">
        <v>6</v>
      </c>
      <c r="AD24" s="19" t="s">
        <v>7</v>
      </c>
      <c r="AE24" s="20" t="s">
        <v>8</v>
      </c>
      <c r="AF24" s="20" t="s">
        <v>9</v>
      </c>
    </row>
    <row r="25" spans="2:32" s="8" customFormat="1" ht="26.15" customHeight="1" x14ac:dyDescent="0.35">
      <c r="B25" s="9" t="str">
        <f>IF(DAY(_xlfn.SINGLE(SetDom1))=1,"",IF(AND(YEAR(_xlfn.SINGLE(SetDom1)+1)=_xlfn.SINGLE(AnnoCalendario),MONTH(_xlfn.SINGLE(SetDom1)+1)=9),_xlfn.SINGLE(SetDom1)+1,""))</f>
        <v/>
      </c>
      <c r="C25" s="9" t="str">
        <f>IF(DAY(_xlfn.SINGLE(SetDom1))=1,"",IF(AND(YEAR(_xlfn.SINGLE(SetDom1)+2)=_xlfn.SINGLE(AnnoCalendario),MONTH(_xlfn.SINGLE(SetDom1)+2)=9),_xlfn.SINGLE(SetDom1)+2,""))</f>
        <v/>
      </c>
      <c r="D25" s="10">
        <f>IF(DAY(_xlfn.SINGLE(SetDom1))=1,"",IF(AND(YEAR(_xlfn.SINGLE(SetDom1)+3)=_xlfn.SINGLE(AnnoCalendario),MONTH(_xlfn.SINGLE(SetDom1)+3)=9),_xlfn.SINGLE(SetDom1)+3,""))</f>
        <v>44440</v>
      </c>
      <c r="E25" s="10">
        <f>IF(DAY(_xlfn.SINGLE(SetDom1))=1,"",IF(AND(YEAR(_xlfn.SINGLE(SetDom1)+4)=_xlfn.SINGLE(AnnoCalendario),MONTH(_xlfn.SINGLE(SetDom1)+4)=9),_xlfn.SINGLE(SetDom1)+4,""))</f>
        <v>44441</v>
      </c>
      <c r="F25" s="10">
        <f>IF(DAY(_xlfn.SINGLE(SetDom1))=1,"",IF(AND(YEAR(_xlfn.SINGLE(SetDom1)+5)=_xlfn.SINGLE(AnnoCalendario),MONTH(_xlfn.SINGLE(SetDom1)+5)=9),_xlfn.SINGLE(SetDom1)+5,""))</f>
        <v>44442</v>
      </c>
      <c r="G25" s="11">
        <f>IF(DAY(_xlfn.SINGLE(SetDom1))=1,"",IF(AND(YEAR(_xlfn.SINGLE(SetDom1)+6)=_xlfn.SINGLE(AnnoCalendario),MONTH(_xlfn.SINGLE(SetDom1)+6)=9),_xlfn.SINGLE(SetDom1)+6,""))</f>
        <v>44443</v>
      </c>
      <c r="H25" s="11">
        <f>_xlfn.SINGLE(IF(DAY(_xlfn.SINGLE(SetDom1))=1,IF(AND(YEAR(_xlfn.SINGLE(SetDom1))=_xlfn.SINGLE(AnnoCalendario),MONTH(_xlfn.SINGLE(SetDom1))=9),SetDom1,""),IF(AND(YEAR(_xlfn.SINGLE(SetDom1)+7)=_xlfn.SINGLE(AnnoCalendario),MONTH(_xlfn.SINGLE(SetDom1)+7)=9),_xlfn.SINGLE(SetDom1)+7,"")))</f>
        <v>44444</v>
      </c>
      <c r="J25" s="9" t="str">
        <f>IF(DAY(_xlfn.SINGLE(OttDom1))=1,"",IF(AND(YEAR(_xlfn.SINGLE(OttDom1)+1)=_xlfn.SINGLE(AnnoCalendario),MONTH(_xlfn.SINGLE(OttDom1)+1)=10),_xlfn.SINGLE(OttDom1)+1,""))</f>
        <v/>
      </c>
      <c r="K25" s="9" t="str">
        <f>IF(DAY(_xlfn.SINGLE(OttDom1))=1,"",IF(AND(YEAR(_xlfn.SINGLE(OttDom1)+2)=_xlfn.SINGLE(AnnoCalendario),MONTH(_xlfn.SINGLE(OttDom1)+2)=10),_xlfn.SINGLE(OttDom1)+2,""))</f>
        <v/>
      </c>
      <c r="L25" s="10" t="str">
        <f>IF(DAY(_xlfn.SINGLE(OttDom1))=1,"",IF(AND(YEAR(_xlfn.SINGLE(OttDom1)+3)=_xlfn.SINGLE(AnnoCalendario),MONTH(_xlfn.SINGLE(OttDom1)+3)=10),_xlfn.SINGLE(OttDom1)+3,""))</f>
        <v/>
      </c>
      <c r="M25" s="10" t="str">
        <f>IF(DAY(_xlfn.SINGLE(OttDom1))=1,"",IF(AND(YEAR(_xlfn.SINGLE(OttDom1)+4)=_xlfn.SINGLE(AnnoCalendario),MONTH(_xlfn.SINGLE(OttDom1)+4)=10),_xlfn.SINGLE(OttDom1)+4,""))</f>
        <v/>
      </c>
      <c r="N25" s="10">
        <f>IF(DAY(_xlfn.SINGLE(OttDom1))=1,"",IF(AND(YEAR(_xlfn.SINGLE(OttDom1)+5)=_xlfn.SINGLE(AnnoCalendario),MONTH(_xlfn.SINGLE(OttDom1)+5)=10),_xlfn.SINGLE(OttDom1)+5,""))</f>
        <v>44470</v>
      </c>
      <c r="O25" s="11">
        <f>IF(DAY(_xlfn.SINGLE(OttDom1))=1,"",IF(AND(YEAR(_xlfn.SINGLE(OttDom1)+6)=_xlfn.SINGLE(AnnoCalendario),MONTH(_xlfn.SINGLE(OttDom1)+6)=10),_xlfn.SINGLE(OttDom1)+6,""))</f>
        <v>44471</v>
      </c>
      <c r="P25" s="11">
        <f>_xlfn.SINGLE(IF(DAY(_xlfn.SINGLE(OttDom1))=1,IF(AND(YEAR(_xlfn.SINGLE(OttDom1))=_xlfn.SINGLE(AnnoCalendario),MONTH(_xlfn.SINGLE(OttDom1))=10),OttDom1,""),IF(AND(YEAR(_xlfn.SINGLE(OttDom1)+7)=_xlfn.SINGLE(AnnoCalendario),MONTH(_xlfn.SINGLE(OttDom1)+7)=10),_xlfn.SINGLE(OttDom1)+7,"")))</f>
        <v>44472</v>
      </c>
      <c r="R25" s="9">
        <f>IF(DAY(_xlfn.SINGLE(NovDom1))=1,"",IF(AND(YEAR(_xlfn.SINGLE(NovDom1)+1)=_xlfn.SINGLE(AnnoCalendario),MONTH(_xlfn.SINGLE(NovDom1)+1)=11),_xlfn.SINGLE(NovDom1)+1,""))</f>
        <v>44501</v>
      </c>
      <c r="S25" s="9">
        <f>IF(DAY(_xlfn.SINGLE(NovDom1))=1,"",IF(AND(YEAR(_xlfn.SINGLE(NovDom1)+2)=_xlfn.SINGLE(AnnoCalendario),MONTH(_xlfn.SINGLE(NovDom1)+2)=11),_xlfn.SINGLE(NovDom1)+2,""))</f>
        <v>44502</v>
      </c>
      <c r="T25" s="10">
        <f>IF(DAY(_xlfn.SINGLE(NovDom1))=1,"",IF(AND(YEAR(_xlfn.SINGLE(NovDom1)+3)=_xlfn.SINGLE(AnnoCalendario),MONTH(_xlfn.SINGLE(NovDom1)+3)=11),_xlfn.SINGLE(NovDom1)+3,""))</f>
        <v>44503</v>
      </c>
      <c r="U25" s="10">
        <f>IF(DAY(_xlfn.SINGLE(NovDom1))=1,"",IF(AND(YEAR(_xlfn.SINGLE(NovDom1)+4)=_xlfn.SINGLE(AnnoCalendario),MONTH(_xlfn.SINGLE(NovDom1)+4)=11),_xlfn.SINGLE(NovDom1)+4,""))</f>
        <v>44504</v>
      </c>
      <c r="V25" s="10">
        <f>IF(DAY(_xlfn.SINGLE(NovDom1))=1,"",IF(AND(YEAR(_xlfn.SINGLE(NovDom1)+5)=_xlfn.SINGLE(AnnoCalendario),MONTH(_xlfn.SINGLE(NovDom1)+5)=11),_xlfn.SINGLE(NovDom1)+5,""))</f>
        <v>44505</v>
      </c>
      <c r="W25" s="11">
        <f>IF(DAY(_xlfn.SINGLE(NovDom1))=1,"",IF(AND(YEAR(_xlfn.SINGLE(NovDom1)+6)=_xlfn.SINGLE(AnnoCalendario),MONTH(_xlfn.SINGLE(NovDom1)+6)=11),_xlfn.SINGLE(NovDom1)+6,""))</f>
        <v>44506</v>
      </c>
      <c r="X25" s="11">
        <f>_xlfn.SINGLE(IF(DAY(_xlfn.SINGLE(NovDom1))=1,IF(AND(YEAR(_xlfn.SINGLE(NovDom1))=_xlfn.SINGLE(AnnoCalendario),MONTH(_xlfn.SINGLE(NovDom1))=11),NovDom1,""),IF(AND(YEAR(_xlfn.SINGLE(NovDom1)+7)=_xlfn.SINGLE(AnnoCalendario),MONTH(_xlfn.SINGLE(NovDom1)+7)=11),_xlfn.SINGLE(NovDom1)+7,"")))</f>
        <v>44507</v>
      </c>
      <c r="Z25" s="9" t="str">
        <f>IF(DAY(_xlfn.SINGLE(DicDom1))=1,"",IF(AND(YEAR(_xlfn.SINGLE(DicDom1)+1)=_xlfn.SINGLE(AnnoCalendario),MONTH(_xlfn.SINGLE(DicDom1)+1)=12),_xlfn.SINGLE(DicDom1)+1,""))</f>
        <v/>
      </c>
      <c r="AA25" s="9" t="str">
        <f>IF(DAY(_xlfn.SINGLE(DicDom1))=1,"",IF(AND(YEAR(_xlfn.SINGLE(DicDom1)+2)=_xlfn.SINGLE(AnnoCalendario),MONTH(_xlfn.SINGLE(DicDom1)+2)=12),_xlfn.SINGLE(DicDom1)+2,""))</f>
        <v/>
      </c>
      <c r="AB25" s="10">
        <f>IF(DAY(_xlfn.SINGLE(DicDom1))=1,"",IF(AND(YEAR(_xlfn.SINGLE(DicDom1)+3)=_xlfn.SINGLE(AnnoCalendario),MONTH(_xlfn.SINGLE(DicDom1)+3)=12),_xlfn.SINGLE(DicDom1)+3,""))</f>
        <v>44531</v>
      </c>
      <c r="AC25" s="10">
        <f>IF(DAY(_xlfn.SINGLE(DicDom1))=1,"",IF(AND(YEAR(_xlfn.SINGLE(DicDom1)+4)=_xlfn.SINGLE(AnnoCalendario),MONTH(_xlfn.SINGLE(DicDom1)+4)=12),_xlfn.SINGLE(DicDom1)+4,""))</f>
        <v>44532</v>
      </c>
      <c r="AD25" s="10">
        <f>IF(DAY(_xlfn.SINGLE(DicDom1))=1,"",IF(AND(YEAR(_xlfn.SINGLE(DicDom1)+5)=_xlfn.SINGLE(AnnoCalendario),MONTH(_xlfn.SINGLE(DicDom1)+5)=12),_xlfn.SINGLE(DicDom1)+5,""))</f>
        <v>44533</v>
      </c>
      <c r="AE25" s="11">
        <f>IF(DAY(_xlfn.SINGLE(DicDom1))=1,"",IF(AND(YEAR(_xlfn.SINGLE(DicDom1)+6)=_xlfn.SINGLE(AnnoCalendario),MONTH(_xlfn.SINGLE(DicDom1)+6)=12),_xlfn.SINGLE(DicDom1)+6,""))</f>
        <v>44534</v>
      </c>
      <c r="AF25" s="11">
        <f>_xlfn.SINGLE(IF(DAY(_xlfn.SINGLE(DicDom1))=1,IF(AND(YEAR(_xlfn.SINGLE(DicDom1))=_xlfn.SINGLE(AnnoCalendario),MONTH(_xlfn.SINGLE(DicDom1))=12),DicDom1,""),IF(AND(YEAR(_xlfn.SINGLE(DicDom1)+7)=_xlfn.SINGLE(AnnoCalendario),MONTH(_xlfn.SINGLE(DicDom1)+7)=12),_xlfn.SINGLE(DicDom1)+7,"")))</f>
        <v>44535</v>
      </c>
    </row>
    <row r="26" spans="2:32" s="8" customFormat="1" ht="26.15" customHeight="1" x14ac:dyDescent="0.35">
      <c r="B26" s="12">
        <f>IF(DAY(_xlfn.SINGLE(SetDom1))=1,IF(AND(YEAR(_xlfn.SINGLE(SetDom1)+1)=_xlfn.SINGLE(AnnoCalendario),MONTH(_xlfn.SINGLE(SetDom1)+1)=9),_xlfn.SINGLE(SetDom1)+1,""),IF(AND(YEAR(_xlfn.SINGLE(SetDom1)+8)=_xlfn.SINGLE(AnnoCalendario),MONTH(_xlfn.SINGLE(SetDom1)+8)=9),_xlfn.SINGLE(SetDom1)+8,""))</f>
        <v>44445</v>
      </c>
      <c r="C26" s="12">
        <f>IF(DAY(_xlfn.SINGLE(SetDom1))=1,IF(AND(YEAR(_xlfn.SINGLE(SetDom1)+2)=_xlfn.SINGLE(AnnoCalendario),MONTH(_xlfn.SINGLE(SetDom1)+2)=9),_xlfn.SINGLE(SetDom1)+2,""),IF(AND(YEAR(_xlfn.SINGLE(SetDom1)+9)=_xlfn.SINGLE(AnnoCalendario),MONTH(_xlfn.SINGLE(SetDom1)+9)=9),_xlfn.SINGLE(SetDom1)+9,""))</f>
        <v>44446</v>
      </c>
      <c r="D26" s="12">
        <f>IF(DAY(_xlfn.SINGLE(SetDom1))=1,IF(AND(YEAR(_xlfn.SINGLE(SetDom1)+3)=_xlfn.SINGLE(AnnoCalendario),MONTH(_xlfn.SINGLE(SetDom1)+3)=9),_xlfn.SINGLE(SetDom1)+3,""),IF(AND(YEAR(_xlfn.SINGLE(SetDom1)+10)=_xlfn.SINGLE(AnnoCalendario),MONTH(_xlfn.SINGLE(SetDom1)+10)=9),_xlfn.SINGLE(SetDom1)+10,""))</f>
        <v>44447</v>
      </c>
      <c r="E26" s="13">
        <f>IF(DAY(_xlfn.SINGLE(SetDom1))=1,IF(AND(YEAR(_xlfn.SINGLE(SetDom1)+4)=_xlfn.SINGLE(AnnoCalendario),MONTH(_xlfn.SINGLE(SetDom1)+4)=9),_xlfn.SINGLE(SetDom1)+4,""),IF(AND(YEAR(_xlfn.SINGLE(SetDom1)+11)=_xlfn.SINGLE(AnnoCalendario),MONTH(_xlfn.SINGLE(SetDom1)+11)=9),_xlfn.SINGLE(SetDom1)+11,""))</f>
        <v>44448</v>
      </c>
      <c r="F26" s="13">
        <f>IF(DAY(_xlfn.SINGLE(SetDom1))=1,IF(AND(YEAR(_xlfn.SINGLE(SetDom1)+5)=_xlfn.SINGLE(AnnoCalendario),MONTH(_xlfn.SINGLE(SetDom1)+5)=9),_xlfn.SINGLE(SetDom1)+5,""),IF(AND(YEAR(_xlfn.SINGLE(SetDom1)+12)=_xlfn.SINGLE(AnnoCalendario),MONTH(_xlfn.SINGLE(SetDom1)+12)=9),_xlfn.SINGLE(SetDom1)+12,""))</f>
        <v>44449</v>
      </c>
      <c r="G26" s="14">
        <f>IF(DAY(_xlfn.SINGLE(SetDom1))=1,IF(AND(YEAR(_xlfn.SINGLE(SetDom1)+6)=_xlfn.SINGLE(AnnoCalendario),MONTH(_xlfn.SINGLE(SetDom1)+6)=9),_xlfn.SINGLE(SetDom1)+6,""),IF(AND(YEAR(_xlfn.SINGLE(SetDom1)+13)=_xlfn.SINGLE(AnnoCalendario),MONTH(_xlfn.SINGLE(SetDom1)+13)=9),_xlfn.SINGLE(SetDom1)+13,""))</f>
        <v>44450</v>
      </c>
      <c r="H26" s="14">
        <f>IF(DAY(_xlfn.SINGLE(SetDom1))=1,IF(AND(YEAR(_xlfn.SINGLE(SetDom1)+7)=_xlfn.SINGLE(AnnoCalendario),MONTH(_xlfn.SINGLE(SetDom1)+7)=9),_xlfn.SINGLE(SetDom1)+7,""),IF(AND(YEAR(_xlfn.SINGLE(SetDom1)+14)=_xlfn.SINGLE(AnnoCalendario),MONTH(_xlfn.SINGLE(SetDom1)+14)=9),_xlfn.SINGLE(SetDom1)+14,""))</f>
        <v>44451</v>
      </c>
      <c r="J26" s="12">
        <f>IF(DAY(_xlfn.SINGLE(OttDom1))=1,IF(AND(YEAR(_xlfn.SINGLE(OttDom1)+1)=_xlfn.SINGLE(AnnoCalendario),MONTH(_xlfn.SINGLE(OttDom1)+1)=10),_xlfn.SINGLE(OttDom1)+1,""),IF(AND(YEAR(_xlfn.SINGLE(OttDom1)+8)=_xlfn.SINGLE(AnnoCalendario),MONTH(_xlfn.SINGLE(OttDom1)+8)=10),_xlfn.SINGLE(OttDom1)+8,""))</f>
        <v>44473</v>
      </c>
      <c r="K26" s="12">
        <f>IF(DAY(_xlfn.SINGLE(OttDom1))=1,IF(AND(YEAR(_xlfn.SINGLE(OttDom1)+2)=_xlfn.SINGLE(AnnoCalendario),MONTH(_xlfn.SINGLE(OttDom1)+2)=10),_xlfn.SINGLE(OttDom1)+2,""),IF(AND(YEAR(_xlfn.SINGLE(OttDom1)+9)=_xlfn.SINGLE(AnnoCalendario),MONTH(_xlfn.SINGLE(OttDom1)+9)=10),_xlfn.SINGLE(OttDom1)+9,""))</f>
        <v>44474</v>
      </c>
      <c r="L26" s="12">
        <f>IF(DAY(_xlfn.SINGLE(OttDom1))=1,IF(AND(YEAR(_xlfn.SINGLE(OttDom1)+3)=_xlfn.SINGLE(AnnoCalendario),MONTH(_xlfn.SINGLE(OttDom1)+3)=10),_xlfn.SINGLE(OttDom1)+3,""),IF(AND(YEAR(_xlfn.SINGLE(OttDom1)+10)=_xlfn.SINGLE(AnnoCalendario),MONTH(_xlfn.SINGLE(OttDom1)+10)=10),_xlfn.SINGLE(OttDom1)+10,""))</f>
        <v>44475</v>
      </c>
      <c r="M26" s="13">
        <f>IF(DAY(_xlfn.SINGLE(OttDom1))=1,IF(AND(YEAR(_xlfn.SINGLE(OttDom1)+4)=_xlfn.SINGLE(AnnoCalendario),MONTH(_xlfn.SINGLE(OttDom1)+4)=10),_xlfn.SINGLE(OttDom1)+4,""),IF(AND(YEAR(_xlfn.SINGLE(OttDom1)+11)=_xlfn.SINGLE(AnnoCalendario),MONTH(_xlfn.SINGLE(OttDom1)+11)=10),_xlfn.SINGLE(OttDom1)+11,""))</f>
        <v>44476</v>
      </c>
      <c r="N26" s="13">
        <f>IF(DAY(_xlfn.SINGLE(OttDom1))=1,IF(AND(YEAR(_xlfn.SINGLE(OttDom1)+5)=_xlfn.SINGLE(AnnoCalendario),MONTH(_xlfn.SINGLE(OttDom1)+5)=10),_xlfn.SINGLE(OttDom1)+5,""),IF(AND(YEAR(_xlfn.SINGLE(OttDom1)+12)=_xlfn.SINGLE(AnnoCalendario),MONTH(_xlfn.SINGLE(OttDom1)+12)=10),_xlfn.SINGLE(OttDom1)+12,""))</f>
        <v>44477</v>
      </c>
      <c r="O26" s="14">
        <f>IF(DAY(_xlfn.SINGLE(OttDom1))=1,IF(AND(YEAR(_xlfn.SINGLE(OttDom1)+6)=_xlfn.SINGLE(AnnoCalendario),MONTH(_xlfn.SINGLE(OttDom1)+6)=10),_xlfn.SINGLE(OttDom1)+6,""),IF(AND(YEAR(_xlfn.SINGLE(OttDom1)+13)=_xlfn.SINGLE(AnnoCalendario),MONTH(_xlfn.SINGLE(OttDom1)+13)=10),_xlfn.SINGLE(OttDom1)+13,""))</f>
        <v>44478</v>
      </c>
      <c r="P26" s="14">
        <f>IF(DAY(_xlfn.SINGLE(OttDom1))=1,IF(AND(YEAR(_xlfn.SINGLE(OttDom1)+7)=_xlfn.SINGLE(AnnoCalendario),MONTH(_xlfn.SINGLE(OttDom1)+7)=10),_xlfn.SINGLE(OttDom1)+7,""),IF(AND(YEAR(_xlfn.SINGLE(OttDom1)+14)=_xlfn.SINGLE(AnnoCalendario),MONTH(_xlfn.SINGLE(OttDom1)+14)=10),_xlfn.SINGLE(OttDom1)+14,""))</f>
        <v>44479</v>
      </c>
      <c r="R26" s="12">
        <f>IF(DAY(_xlfn.SINGLE(NovDom1))=1,IF(AND(YEAR(_xlfn.SINGLE(NovDom1)+1)=_xlfn.SINGLE(AnnoCalendario),MONTH(_xlfn.SINGLE(NovDom1)+1)=11),_xlfn.SINGLE(NovDom1)+1,""),IF(AND(YEAR(_xlfn.SINGLE(NovDom1)+8)=_xlfn.SINGLE(AnnoCalendario),MONTH(_xlfn.SINGLE(NovDom1)+8)=11),_xlfn.SINGLE(NovDom1)+8,""))</f>
        <v>44508</v>
      </c>
      <c r="S26" s="12">
        <f>IF(DAY(_xlfn.SINGLE(NovDom1))=1,IF(AND(YEAR(_xlfn.SINGLE(NovDom1)+2)=_xlfn.SINGLE(AnnoCalendario),MONTH(_xlfn.SINGLE(NovDom1)+2)=11),_xlfn.SINGLE(NovDom1)+2,""),IF(AND(YEAR(_xlfn.SINGLE(NovDom1)+9)=_xlfn.SINGLE(AnnoCalendario),MONTH(_xlfn.SINGLE(NovDom1)+9)=11),_xlfn.SINGLE(NovDom1)+9,""))</f>
        <v>44509</v>
      </c>
      <c r="T26" s="12">
        <f>IF(DAY(_xlfn.SINGLE(NovDom1))=1,IF(AND(YEAR(_xlfn.SINGLE(NovDom1)+3)=_xlfn.SINGLE(AnnoCalendario),MONTH(_xlfn.SINGLE(NovDom1)+3)=11),_xlfn.SINGLE(NovDom1)+3,""),IF(AND(YEAR(_xlfn.SINGLE(NovDom1)+10)=_xlfn.SINGLE(AnnoCalendario),MONTH(_xlfn.SINGLE(NovDom1)+10)=11),_xlfn.SINGLE(NovDom1)+10,""))</f>
        <v>44510</v>
      </c>
      <c r="U26" s="13">
        <f>IF(DAY(_xlfn.SINGLE(NovDom1))=1,IF(AND(YEAR(_xlfn.SINGLE(NovDom1)+4)=_xlfn.SINGLE(AnnoCalendario),MONTH(_xlfn.SINGLE(NovDom1)+4)=11),_xlfn.SINGLE(NovDom1)+4,""),IF(AND(YEAR(_xlfn.SINGLE(NovDom1)+11)=_xlfn.SINGLE(AnnoCalendario),MONTH(_xlfn.SINGLE(NovDom1)+11)=11),_xlfn.SINGLE(NovDom1)+11,""))</f>
        <v>44511</v>
      </c>
      <c r="V26" s="13">
        <f>IF(DAY(_xlfn.SINGLE(NovDom1))=1,IF(AND(YEAR(_xlfn.SINGLE(NovDom1)+5)=_xlfn.SINGLE(AnnoCalendario),MONTH(_xlfn.SINGLE(NovDom1)+5)=11),_xlfn.SINGLE(NovDom1)+5,""),IF(AND(YEAR(_xlfn.SINGLE(NovDom1)+12)=_xlfn.SINGLE(AnnoCalendario),MONTH(_xlfn.SINGLE(NovDom1)+12)=11),_xlfn.SINGLE(NovDom1)+12,""))</f>
        <v>44512</v>
      </c>
      <c r="W26" s="14">
        <f>IF(DAY(_xlfn.SINGLE(NovDom1))=1,IF(AND(YEAR(_xlfn.SINGLE(NovDom1)+6)=_xlfn.SINGLE(AnnoCalendario),MONTH(_xlfn.SINGLE(NovDom1)+6)=11),_xlfn.SINGLE(NovDom1)+6,""),IF(AND(YEAR(_xlfn.SINGLE(NovDom1)+13)=_xlfn.SINGLE(AnnoCalendario),MONTH(_xlfn.SINGLE(NovDom1)+13)=11),_xlfn.SINGLE(NovDom1)+13,""))</f>
        <v>44513</v>
      </c>
      <c r="X26" s="14">
        <f>IF(DAY(_xlfn.SINGLE(NovDom1))=1,IF(AND(YEAR(_xlfn.SINGLE(NovDom1)+7)=_xlfn.SINGLE(AnnoCalendario),MONTH(_xlfn.SINGLE(NovDom1)+7)=11),_xlfn.SINGLE(NovDom1)+7,""),IF(AND(YEAR(_xlfn.SINGLE(NovDom1)+14)=_xlfn.SINGLE(AnnoCalendario),MONTH(_xlfn.SINGLE(NovDom1)+14)=11),_xlfn.SINGLE(NovDom1)+14,""))</f>
        <v>44514</v>
      </c>
      <c r="Z26" s="12">
        <f>IF(DAY(_xlfn.SINGLE(DicDom1))=1,IF(AND(YEAR(_xlfn.SINGLE(DicDom1)+1)=_xlfn.SINGLE(AnnoCalendario),MONTH(_xlfn.SINGLE(DicDom1)+1)=12),_xlfn.SINGLE(DicDom1)+1,""),IF(AND(YEAR(_xlfn.SINGLE(DicDom1)+8)=_xlfn.SINGLE(AnnoCalendario),MONTH(_xlfn.SINGLE(DicDom1)+8)=12),_xlfn.SINGLE(DicDom1)+8,""))</f>
        <v>44536</v>
      </c>
      <c r="AA26" s="12">
        <f>IF(DAY(_xlfn.SINGLE(DicDom1))=1,IF(AND(YEAR(_xlfn.SINGLE(DicDom1)+2)=_xlfn.SINGLE(AnnoCalendario),MONTH(_xlfn.SINGLE(DicDom1)+2)=12),_xlfn.SINGLE(DicDom1)+2,""),IF(AND(YEAR(_xlfn.SINGLE(DicDom1)+9)=_xlfn.SINGLE(AnnoCalendario),MONTH(_xlfn.SINGLE(DicDom1)+9)=12),_xlfn.SINGLE(DicDom1)+9,""))</f>
        <v>44537</v>
      </c>
      <c r="AB26" s="12">
        <f>IF(DAY(_xlfn.SINGLE(DicDom1))=1,IF(AND(YEAR(_xlfn.SINGLE(DicDom1)+3)=_xlfn.SINGLE(AnnoCalendario),MONTH(_xlfn.SINGLE(DicDom1)+3)=12),_xlfn.SINGLE(DicDom1)+3,""),IF(AND(YEAR(_xlfn.SINGLE(DicDom1)+10)=_xlfn.SINGLE(AnnoCalendario),MONTH(_xlfn.SINGLE(DicDom1)+10)=12),_xlfn.SINGLE(DicDom1)+10,""))</f>
        <v>44538</v>
      </c>
      <c r="AC26" s="13">
        <f>IF(DAY(_xlfn.SINGLE(DicDom1))=1,IF(AND(YEAR(_xlfn.SINGLE(DicDom1)+4)=_xlfn.SINGLE(AnnoCalendario),MONTH(_xlfn.SINGLE(DicDom1)+4)=12),_xlfn.SINGLE(DicDom1)+4,""),IF(AND(YEAR(_xlfn.SINGLE(DicDom1)+11)=_xlfn.SINGLE(AnnoCalendario),MONTH(_xlfn.SINGLE(DicDom1)+11)=12),_xlfn.SINGLE(DicDom1)+11,""))</f>
        <v>44539</v>
      </c>
      <c r="AD26" s="13">
        <f>IF(DAY(_xlfn.SINGLE(DicDom1))=1,IF(AND(YEAR(_xlfn.SINGLE(DicDom1)+5)=_xlfn.SINGLE(AnnoCalendario),MONTH(_xlfn.SINGLE(DicDom1)+5)=12),_xlfn.SINGLE(DicDom1)+5,""),IF(AND(YEAR(_xlfn.SINGLE(DicDom1)+12)=_xlfn.SINGLE(AnnoCalendario),MONTH(_xlfn.SINGLE(DicDom1)+12)=12),_xlfn.SINGLE(DicDom1)+12,""))</f>
        <v>44540</v>
      </c>
      <c r="AE26" s="14">
        <f>IF(DAY(_xlfn.SINGLE(DicDom1))=1,IF(AND(YEAR(_xlfn.SINGLE(DicDom1)+6)=_xlfn.SINGLE(AnnoCalendario),MONTH(_xlfn.SINGLE(DicDom1)+6)=12),_xlfn.SINGLE(DicDom1)+6,""),IF(AND(YEAR(_xlfn.SINGLE(DicDom1)+13)=_xlfn.SINGLE(AnnoCalendario),MONTH(_xlfn.SINGLE(DicDom1)+13)=12),_xlfn.SINGLE(DicDom1)+13,""))</f>
        <v>44541</v>
      </c>
      <c r="AF26" s="14">
        <f>IF(DAY(_xlfn.SINGLE(DicDom1))=1,IF(AND(YEAR(_xlfn.SINGLE(DicDom1)+7)=_xlfn.SINGLE(AnnoCalendario),MONTH(_xlfn.SINGLE(DicDom1)+7)=12),_xlfn.SINGLE(DicDom1)+7,""),IF(AND(YEAR(_xlfn.SINGLE(DicDom1)+14)=_xlfn.SINGLE(AnnoCalendario),MONTH(_xlfn.SINGLE(DicDom1)+14)=12),_xlfn.SINGLE(DicDom1)+14,""))</f>
        <v>44542</v>
      </c>
    </row>
    <row r="27" spans="2:32" s="8" customFormat="1" ht="26.15" customHeight="1" x14ac:dyDescent="0.35">
      <c r="B27" s="13">
        <f>IF(DAY(_xlfn.SINGLE(SetDom1))=1,IF(AND(YEAR(_xlfn.SINGLE(SetDom1)+8)=_xlfn.SINGLE(AnnoCalendario),MONTH(_xlfn.SINGLE(SetDom1)+8)=9),_xlfn.SINGLE(SetDom1)+8,""),IF(AND(YEAR(_xlfn.SINGLE(SetDom1)+15)=_xlfn.SINGLE(AnnoCalendario),MONTH(_xlfn.SINGLE(SetDom1)+15)=9),_xlfn.SINGLE(SetDom1)+15,""))</f>
        <v>44452</v>
      </c>
      <c r="C27" s="13">
        <f>IF(DAY(_xlfn.SINGLE(SetDom1))=1,IF(AND(YEAR(_xlfn.SINGLE(SetDom1)+9)=_xlfn.SINGLE(AnnoCalendario),MONTH(_xlfn.SINGLE(SetDom1)+9)=9),_xlfn.SINGLE(SetDom1)+9,""),IF(AND(YEAR(_xlfn.SINGLE(SetDom1)+16)=_xlfn.SINGLE(AnnoCalendario),MONTH(_xlfn.SINGLE(SetDom1)+16)=9),_xlfn.SINGLE(SetDom1)+16,""))</f>
        <v>44453</v>
      </c>
      <c r="D27" s="12">
        <f>IF(DAY(_xlfn.SINGLE(SetDom1))=1,IF(AND(YEAR(_xlfn.SINGLE(SetDom1)+10)=_xlfn.SINGLE(AnnoCalendario),MONTH(_xlfn.SINGLE(SetDom1)+10)=9),_xlfn.SINGLE(SetDom1)+10,""),IF(AND(YEAR(_xlfn.SINGLE(SetDom1)+17)=_xlfn.SINGLE(AnnoCalendario),MONTH(_xlfn.SINGLE(SetDom1)+17)=9),_xlfn.SINGLE(SetDom1)+17,""))</f>
        <v>44454</v>
      </c>
      <c r="E27" s="12">
        <f>IF(DAY(_xlfn.SINGLE(SetDom1))=1,IF(AND(YEAR(_xlfn.SINGLE(SetDom1)+11)=_xlfn.SINGLE(AnnoCalendario),MONTH(_xlfn.SINGLE(SetDom1)+11)=9),_xlfn.SINGLE(SetDom1)+11,""),IF(AND(YEAR(_xlfn.SINGLE(SetDom1)+18)=_xlfn.SINGLE(AnnoCalendario),MONTH(_xlfn.SINGLE(SetDom1)+18)=9),_xlfn.SINGLE(SetDom1)+18,""))</f>
        <v>44455</v>
      </c>
      <c r="F27" s="15">
        <f>IF(DAY(_xlfn.SINGLE(SetDom1))=1,IF(AND(YEAR(_xlfn.SINGLE(SetDom1)+12)=_xlfn.SINGLE(AnnoCalendario),MONTH(_xlfn.SINGLE(SetDom1)+12)=9),_xlfn.SINGLE(SetDom1)+12,""),IF(AND(YEAR(_xlfn.SINGLE(SetDom1)+19)=_xlfn.SINGLE(AnnoCalendario),MONTH(_xlfn.SINGLE(SetDom1)+19)=9),_xlfn.SINGLE(SetDom1)+19,""))</f>
        <v>44456</v>
      </c>
      <c r="G27" s="15">
        <f>IF(DAY(_xlfn.SINGLE(SetDom1))=1,IF(AND(YEAR(_xlfn.SINGLE(SetDom1)+13)=_xlfn.SINGLE(AnnoCalendario),MONTH(_xlfn.SINGLE(SetDom1)+13)=9),_xlfn.SINGLE(SetDom1)+13,""),IF(AND(YEAR(_xlfn.SINGLE(SetDom1)+20)=_xlfn.SINGLE(AnnoCalendario),MONTH(_xlfn.SINGLE(SetDom1)+20)=9),_xlfn.SINGLE(SetDom1)+20,""))</f>
        <v>44457</v>
      </c>
      <c r="H27" s="13">
        <f>IF(DAY(_xlfn.SINGLE(SetDom1))=1,IF(AND(YEAR(_xlfn.SINGLE(SetDom1)+14)=_xlfn.SINGLE(AnnoCalendario),MONTH(_xlfn.SINGLE(SetDom1)+14)=9),_xlfn.SINGLE(SetDom1)+14,""),IF(AND(YEAR(_xlfn.SINGLE(SetDom1)+21)=_xlfn.SINGLE(AnnoCalendario),MONTH(_xlfn.SINGLE(SetDom1)+21)=9),_xlfn.SINGLE(SetDom1)+21,""))</f>
        <v>44458</v>
      </c>
      <c r="J27" s="13">
        <f>IF(DAY(_xlfn.SINGLE(OttDom1))=1,IF(AND(YEAR(_xlfn.SINGLE(OttDom1)+8)=_xlfn.SINGLE(AnnoCalendario),MONTH(_xlfn.SINGLE(OttDom1)+8)=10),_xlfn.SINGLE(OttDom1)+8,""),IF(AND(YEAR(_xlfn.SINGLE(OttDom1)+15)=_xlfn.SINGLE(AnnoCalendario),MONTH(_xlfn.SINGLE(OttDom1)+15)=10),_xlfn.SINGLE(OttDom1)+15,""))</f>
        <v>44480</v>
      </c>
      <c r="K27" s="13">
        <f>IF(DAY(_xlfn.SINGLE(OttDom1))=1,IF(AND(YEAR(_xlfn.SINGLE(OttDom1)+9)=_xlfn.SINGLE(AnnoCalendario),MONTH(_xlfn.SINGLE(OttDom1)+9)=10),_xlfn.SINGLE(OttDom1)+9,""),IF(AND(YEAR(_xlfn.SINGLE(OttDom1)+16)=_xlfn.SINGLE(AnnoCalendario),MONTH(_xlfn.SINGLE(OttDom1)+16)=10),_xlfn.SINGLE(OttDom1)+16,""))</f>
        <v>44481</v>
      </c>
      <c r="L27" s="12">
        <f>IF(DAY(_xlfn.SINGLE(OttDom1))=1,IF(AND(YEAR(_xlfn.SINGLE(OttDom1)+10)=_xlfn.SINGLE(AnnoCalendario),MONTH(_xlfn.SINGLE(OttDom1)+10)=10),_xlfn.SINGLE(OttDom1)+10,""),IF(AND(YEAR(_xlfn.SINGLE(OttDom1)+17)=_xlfn.SINGLE(AnnoCalendario),MONTH(_xlfn.SINGLE(OttDom1)+17)=10),_xlfn.SINGLE(OttDom1)+17,""))</f>
        <v>44482</v>
      </c>
      <c r="M27" s="12">
        <f>IF(DAY(_xlfn.SINGLE(OttDom1))=1,IF(AND(YEAR(_xlfn.SINGLE(OttDom1)+11)=_xlfn.SINGLE(AnnoCalendario),MONTH(_xlfn.SINGLE(OttDom1)+11)=10),_xlfn.SINGLE(OttDom1)+11,""),IF(AND(YEAR(_xlfn.SINGLE(OttDom1)+18)=_xlfn.SINGLE(AnnoCalendario),MONTH(_xlfn.SINGLE(OttDom1)+18)=10),_xlfn.SINGLE(OttDom1)+18,""))</f>
        <v>44483</v>
      </c>
      <c r="N27" s="15">
        <f>IF(DAY(_xlfn.SINGLE(OttDom1))=1,IF(AND(YEAR(_xlfn.SINGLE(OttDom1)+12)=_xlfn.SINGLE(AnnoCalendario),MONTH(_xlfn.SINGLE(OttDom1)+12)=10),_xlfn.SINGLE(OttDom1)+12,""),IF(AND(YEAR(_xlfn.SINGLE(OttDom1)+19)=_xlfn.SINGLE(AnnoCalendario),MONTH(_xlfn.SINGLE(OttDom1)+19)=10),_xlfn.SINGLE(OttDom1)+19,""))</f>
        <v>44484</v>
      </c>
      <c r="O27" s="15">
        <f>IF(DAY(_xlfn.SINGLE(OttDom1))=1,IF(AND(YEAR(_xlfn.SINGLE(OttDom1)+13)=_xlfn.SINGLE(AnnoCalendario),MONTH(_xlfn.SINGLE(OttDom1)+13)=10),_xlfn.SINGLE(OttDom1)+13,""),IF(AND(YEAR(_xlfn.SINGLE(OttDom1)+20)=_xlfn.SINGLE(AnnoCalendario),MONTH(_xlfn.SINGLE(OttDom1)+20)=10),_xlfn.SINGLE(OttDom1)+20,""))</f>
        <v>44485</v>
      </c>
      <c r="P27" s="13">
        <f>IF(DAY(_xlfn.SINGLE(OttDom1))=1,IF(AND(YEAR(_xlfn.SINGLE(OttDom1)+14)=_xlfn.SINGLE(AnnoCalendario),MONTH(_xlfn.SINGLE(OttDom1)+14)=10),_xlfn.SINGLE(OttDom1)+14,""),IF(AND(YEAR(_xlfn.SINGLE(OttDom1)+21)=_xlfn.SINGLE(AnnoCalendario),MONTH(_xlfn.SINGLE(OttDom1)+21)=10),_xlfn.SINGLE(OttDom1)+21,""))</f>
        <v>44486</v>
      </c>
      <c r="R27" s="13">
        <f>IF(DAY(_xlfn.SINGLE(NovDom1))=1,IF(AND(YEAR(_xlfn.SINGLE(NovDom1)+8)=_xlfn.SINGLE(AnnoCalendario),MONTH(_xlfn.SINGLE(NovDom1)+8)=11),_xlfn.SINGLE(NovDom1)+8,""),IF(AND(YEAR(_xlfn.SINGLE(NovDom1)+15)=_xlfn.SINGLE(AnnoCalendario),MONTH(_xlfn.SINGLE(NovDom1)+15)=11),_xlfn.SINGLE(NovDom1)+15,""))</f>
        <v>44515</v>
      </c>
      <c r="S27" s="13">
        <f>IF(DAY(_xlfn.SINGLE(NovDom1))=1,IF(AND(YEAR(_xlfn.SINGLE(NovDom1)+9)=_xlfn.SINGLE(AnnoCalendario),MONTH(_xlfn.SINGLE(NovDom1)+9)=11),_xlfn.SINGLE(NovDom1)+9,""),IF(AND(YEAR(_xlfn.SINGLE(NovDom1)+16)=_xlfn.SINGLE(AnnoCalendario),MONTH(_xlfn.SINGLE(NovDom1)+16)=11),_xlfn.SINGLE(NovDom1)+16,""))</f>
        <v>44516</v>
      </c>
      <c r="T27" s="12">
        <f>IF(DAY(_xlfn.SINGLE(NovDom1))=1,IF(AND(YEAR(_xlfn.SINGLE(NovDom1)+10)=_xlfn.SINGLE(AnnoCalendario),MONTH(_xlfn.SINGLE(NovDom1)+10)=11),_xlfn.SINGLE(NovDom1)+10,""),IF(AND(YEAR(_xlfn.SINGLE(NovDom1)+17)=_xlfn.SINGLE(AnnoCalendario),MONTH(_xlfn.SINGLE(NovDom1)+17)=11),_xlfn.SINGLE(NovDom1)+17,""))</f>
        <v>44517</v>
      </c>
      <c r="U27" s="12">
        <f>IF(DAY(_xlfn.SINGLE(NovDom1))=1,IF(AND(YEAR(_xlfn.SINGLE(NovDom1)+11)=_xlfn.SINGLE(AnnoCalendario),MONTH(_xlfn.SINGLE(NovDom1)+11)=11),_xlfn.SINGLE(NovDom1)+11,""),IF(AND(YEAR(_xlfn.SINGLE(NovDom1)+18)=_xlfn.SINGLE(AnnoCalendario),MONTH(_xlfn.SINGLE(NovDom1)+18)=11),_xlfn.SINGLE(NovDom1)+18,""))</f>
        <v>44518</v>
      </c>
      <c r="V27" s="15">
        <f>IF(DAY(_xlfn.SINGLE(NovDom1))=1,IF(AND(YEAR(_xlfn.SINGLE(NovDom1)+12)=_xlfn.SINGLE(AnnoCalendario),MONTH(_xlfn.SINGLE(NovDom1)+12)=11),_xlfn.SINGLE(NovDom1)+12,""),IF(AND(YEAR(_xlfn.SINGLE(NovDom1)+19)=_xlfn.SINGLE(AnnoCalendario),MONTH(_xlfn.SINGLE(NovDom1)+19)=11),_xlfn.SINGLE(NovDom1)+19,""))</f>
        <v>44519</v>
      </c>
      <c r="W27" s="15">
        <f>IF(DAY(_xlfn.SINGLE(NovDom1))=1,IF(AND(YEAR(_xlfn.SINGLE(NovDom1)+13)=_xlfn.SINGLE(AnnoCalendario),MONTH(_xlfn.SINGLE(NovDom1)+13)=11),_xlfn.SINGLE(NovDom1)+13,""),IF(AND(YEAR(_xlfn.SINGLE(NovDom1)+20)=_xlfn.SINGLE(AnnoCalendario),MONTH(_xlfn.SINGLE(NovDom1)+20)=11),_xlfn.SINGLE(NovDom1)+20,""))</f>
        <v>44520</v>
      </c>
      <c r="X27" s="13">
        <f>IF(DAY(_xlfn.SINGLE(NovDom1))=1,IF(AND(YEAR(_xlfn.SINGLE(NovDom1)+14)=_xlfn.SINGLE(AnnoCalendario),MONTH(_xlfn.SINGLE(NovDom1)+14)=11),_xlfn.SINGLE(NovDom1)+14,""),IF(AND(YEAR(_xlfn.SINGLE(NovDom1)+21)=_xlfn.SINGLE(AnnoCalendario),MONTH(_xlfn.SINGLE(NovDom1)+21)=11),_xlfn.SINGLE(NovDom1)+21,""))</f>
        <v>44521</v>
      </c>
      <c r="Z27" s="13">
        <f>IF(DAY(_xlfn.SINGLE(DicDom1))=1,IF(AND(YEAR(_xlfn.SINGLE(DicDom1)+8)=_xlfn.SINGLE(AnnoCalendario),MONTH(_xlfn.SINGLE(DicDom1)+8)=12),_xlfn.SINGLE(DicDom1)+8,""),IF(AND(YEAR(_xlfn.SINGLE(DicDom1)+15)=_xlfn.SINGLE(AnnoCalendario),MONTH(_xlfn.SINGLE(DicDom1)+15)=12),_xlfn.SINGLE(DicDom1)+15,""))</f>
        <v>44543</v>
      </c>
      <c r="AA27" s="13">
        <f>IF(DAY(_xlfn.SINGLE(DicDom1))=1,IF(AND(YEAR(_xlfn.SINGLE(DicDom1)+9)=_xlfn.SINGLE(AnnoCalendario),MONTH(_xlfn.SINGLE(DicDom1)+9)=12),_xlfn.SINGLE(DicDom1)+9,""),IF(AND(YEAR(_xlfn.SINGLE(DicDom1)+16)=_xlfn.SINGLE(AnnoCalendario),MONTH(_xlfn.SINGLE(DicDom1)+16)=12),_xlfn.SINGLE(DicDom1)+16,""))</f>
        <v>44544</v>
      </c>
      <c r="AB27" s="12">
        <f>IF(DAY(_xlfn.SINGLE(DicDom1))=1,IF(AND(YEAR(_xlfn.SINGLE(DicDom1)+10)=_xlfn.SINGLE(AnnoCalendario),MONTH(_xlfn.SINGLE(DicDom1)+10)=12),_xlfn.SINGLE(DicDom1)+10,""),IF(AND(YEAR(_xlfn.SINGLE(DicDom1)+17)=_xlfn.SINGLE(AnnoCalendario),MONTH(_xlfn.SINGLE(DicDom1)+17)=12),_xlfn.SINGLE(DicDom1)+17,""))</f>
        <v>44545</v>
      </c>
      <c r="AC27" s="12">
        <f>IF(DAY(_xlfn.SINGLE(DicDom1))=1,IF(AND(YEAR(_xlfn.SINGLE(DicDom1)+11)=_xlfn.SINGLE(AnnoCalendario),MONTH(_xlfn.SINGLE(DicDom1)+11)=12),_xlfn.SINGLE(DicDom1)+11,""),IF(AND(YEAR(_xlfn.SINGLE(DicDom1)+18)=_xlfn.SINGLE(AnnoCalendario),MONTH(_xlfn.SINGLE(DicDom1)+18)=12),_xlfn.SINGLE(DicDom1)+18,""))</f>
        <v>44546</v>
      </c>
      <c r="AD27" s="15">
        <f>IF(DAY(_xlfn.SINGLE(DicDom1))=1,IF(AND(YEAR(_xlfn.SINGLE(DicDom1)+12)=_xlfn.SINGLE(AnnoCalendario),MONTH(_xlfn.SINGLE(DicDom1)+12)=12),_xlfn.SINGLE(DicDom1)+12,""),IF(AND(YEAR(_xlfn.SINGLE(DicDom1)+19)=_xlfn.SINGLE(AnnoCalendario),MONTH(_xlfn.SINGLE(DicDom1)+19)=12),_xlfn.SINGLE(DicDom1)+19,""))</f>
        <v>44547</v>
      </c>
      <c r="AE27" s="15">
        <f>IF(DAY(_xlfn.SINGLE(DicDom1))=1,IF(AND(YEAR(_xlfn.SINGLE(DicDom1)+13)=_xlfn.SINGLE(AnnoCalendario),MONTH(_xlfn.SINGLE(DicDom1)+13)=12),_xlfn.SINGLE(DicDom1)+13,""),IF(AND(YEAR(_xlfn.SINGLE(DicDom1)+20)=_xlfn.SINGLE(AnnoCalendario),MONTH(_xlfn.SINGLE(DicDom1)+20)=12),_xlfn.SINGLE(DicDom1)+20,""))</f>
        <v>44548</v>
      </c>
      <c r="AF27" s="13">
        <f>IF(DAY(_xlfn.SINGLE(DicDom1))=1,IF(AND(YEAR(_xlfn.SINGLE(DicDom1)+14)=_xlfn.SINGLE(AnnoCalendario),MONTH(_xlfn.SINGLE(DicDom1)+14)=12),_xlfn.SINGLE(DicDom1)+14,""),IF(AND(YEAR(_xlfn.SINGLE(DicDom1)+21)=_xlfn.SINGLE(AnnoCalendario),MONTH(_xlfn.SINGLE(DicDom1)+21)=12),_xlfn.SINGLE(DicDom1)+21,""))</f>
        <v>44549</v>
      </c>
    </row>
    <row r="28" spans="2:32" s="8" customFormat="1" ht="26.15" customHeight="1" x14ac:dyDescent="0.35">
      <c r="B28" s="14">
        <f>IF(DAY(_xlfn.SINGLE(SetDom1))=1,IF(AND(YEAR(_xlfn.SINGLE(SetDom1)+15)=_xlfn.SINGLE(AnnoCalendario),MONTH(_xlfn.SINGLE(SetDom1)+15)=9),_xlfn.SINGLE(SetDom1)+15,""),IF(AND(YEAR(_xlfn.SINGLE(SetDom1)+22)=_xlfn.SINGLE(AnnoCalendario),MONTH(_xlfn.SINGLE(SetDom1)+22)=9),_xlfn.SINGLE(SetDom1)+22,""))</f>
        <v>44459</v>
      </c>
      <c r="C28" s="14">
        <f>IF(DAY(_xlfn.SINGLE(SetDom1))=1,IF(AND(YEAR(_xlfn.SINGLE(SetDom1)+16)=_xlfn.SINGLE(AnnoCalendario),MONTH(_xlfn.SINGLE(SetDom1)+16)=9),_xlfn.SINGLE(SetDom1)+16,""),IF(AND(YEAR(_xlfn.SINGLE(SetDom1)+23)=_xlfn.SINGLE(AnnoCalendario),MONTH(_xlfn.SINGLE(SetDom1)+23)=9),_xlfn.SINGLE(SetDom1)+23,""))</f>
        <v>44460</v>
      </c>
      <c r="D28" s="14">
        <f>IF(DAY(_xlfn.SINGLE(SetDom1))=1,IF(AND(YEAR(_xlfn.SINGLE(SetDom1)+17)=_xlfn.SINGLE(AnnoCalendario),MONTH(_xlfn.SINGLE(SetDom1)+17)=9),_xlfn.SINGLE(SetDom1)+17,""),IF(AND(YEAR(_xlfn.SINGLE(SetDom1)+24)=_xlfn.SINGLE(AnnoCalendario),MONTH(_xlfn.SINGLE(SetDom1)+24)=9),_xlfn.SINGLE(SetDom1)+24,""))</f>
        <v>44461</v>
      </c>
      <c r="E28" s="13">
        <f>IF(DAY(_xlfn.SINGLE(SetDom1))=1,IF(AND(YEAR(_xlfn.SINGLE(SetDom1)+18)=_xlfn.SINGLE(AnnoCalendario),MONTH(_xlfn.SINGLE(SetDom1)+18)=9),_xlfn.SINGLE(SetDom1)+18,""),IF(AND(YEAR(_xlfn.SINGLE(SetDom1)+25)=_xlfn.SINGLE(AnnoCalendario),MONTH(_xlfn.SINGLE(SetDom1)+25)=9),_xlfn.SINGLE(SetDom1)+25,""))</f>
        <v>44462</v>
      </c>
      <c r="F28" s="16">
        <f>IF(DAY(_xlfn.SINGLE(SetDom1))=1,IF(AND(YEAR(_xlfn.SINGLE(SetDom1)+19)=_xlfn.SINGLE(AnnoCalendario),MONTH(_xlfn.SINGLE(SetDom1)+19)=9),_xlfn.SINGLE(SetDom1)+19,""),IF(AND(YEAR(_xlfn.SINGLE(SetDom1)+26)=_xlfn.SINGLE(AnnoCalendario),MONTH(_xlfn.SINGLE(SetDom1)+26)=9),_xlfn.SINGLE(SetDom1)+26,""))</f>
        <v>44463</v>
      </c>
      <c r="G28" s="13">
        <f>IF(DAY(_xlfn.SINGLE(SetDom1))=1,IF(AND(YEAR(_xlfn.SINGLE(SetDom1)+20)=_xlfn.SINGLE(AnnoCalendario),MONTH(_xlfn.SINGLE(SetDom1)+20)=9),_xlfn.SINGLE(SetDom1)+20,""),IF(AND(YEAR(_xlfn.SINGLE(SetDom1)+27)=_xlfn.SINGLE(AnnoCalendario),MONTH(_xlfn.SINGLE(SetDom1)+27)=9),_xlfn.SINGLE(SetDom1)+27,""))</f>
        <v>44464</v>
      </c>
      <c r="H28" s="13">
        <f>IF(DAY(_xlfn.SINGLE(SetDom1))=1,IF(AND(YEAR(_xlfn.SINGLE(SetDom1)+21)=_xlfn.SINGLE(AnnoCalendario),MONTH(_xlfn.SINGLE(SetDom1)+21)=9),_xlfn.SINGLE(SetDom1)+21,""),IF(AND(YEAR(_xlfn.SINGLE(SetDom1)+28)=_xlfn.SINGLE(AnnoCalendario),MONTH(_xlfn.SINGLE(SetDom1)+28)=9),_xlfn.SINGLE(SetDom1)+28,""))</f>
        <v>44465</v>
      </c>
      <c r="J28" s="14">
        <f>IF(DAY(_xlfn.SINGLE(OttDom1))=1,IF(AND(YEAR(_xlfn.SINGLE(OttDom1)+15)=_xlfn.SINGLE(AnnoCalendario),MONTH(_xlfn.SINGLE(OttDom1)+15)=10),_xlfn.SINGLE(OttDom1)+15,""),IF(AND(YEAR(_xlfn.SINGLE(OttDom1)+22)=_xlfn.SINGLE(AnnoCalendario),MONTH(_xlfn.SINGLE(OttDom1)+22)=10),_xlfn.SINGLE(OttDom1)+22,""))</f>
        <v>44487</v>
      </c>
      <c r="K28" s="14">
        <f>IF(DAY(_xlfn.SINGLE(OttDom1))=1,IF(AND(YEAR(_xlfn.SINGLE(OttDom1)+16)=_xlfn.SINGLE(AnnoCalendario),MONTH(_xlfn.SINGLE(OttDom1)+16)=10),_xlfn.SINGLE(OttDom1)+16,""),IF(AND(YEAR(_xlfn.SINGLE(OttDom1)+23)=_xlfn.SINGLE(AnnoCalendario),MONTH(_xlfn.SINGLE(OttDom1)+23)=10),_xlfn.SINGLE(OttDom1)+23,""))</f>
        <v>44488</v>
      </c>
      <c r="L28" s="14">
        <f>IF(DAY(_xlfn.SINGLE(OttDom1))=1,IF(AND(YEAR(_xlfn.SINGLE(OttDom1)+17)=_xlfn.SINGLE(AnnoCalendario),MONTH(_xlfn.SINGLE(OttDom1)+17)=10),_xlfn.SINGLE(OttDom1)+17,""),IF(AND(YEAR(_xlfn.SINGLE(OttDom1)+24)=_xlfn.SINGLE(AnnoCalendario),MONTH(_xlfn.SINGLE(OttDom1)+24)=10),_xlfn.SINGLE(OttDom1)+24,""))</f>
        <v>44489</v>
      </c>
      <c r="M28" s="13">
        <f>IF(DAY(_xlfn.SINGLE(OttDom1))=1,IF(AND(YEAR(_xlfn.SINGLE(OttDom1)+18)=_xlfn.SINGLE(AnnoCalendario),MONTH(_xlfn.SINGLE(OttDom1)+18)=10),_xlfn.SINGLE(OttDom1)+18,""),IF(AND(YEAR(_xlfn.SINGLE(OttDom1)+25)=_xlfn.SINGLE(AnnoCalendario),MONTH(_xlfn.SINGLE(OttDom1)+25)=10),_xlfn.SINGLE(OttDom1)+25,""))</f>
        <v>44490</v>
      </c>
      <c r="N28" s="16">
        <f>IF(DAY(_xlfn.SINGLE(OttDom1))=1,IF(AND(YEAR(_xlfn.SINGLE(OttDom1)+19)=_xlfn.SINGLE(AnnoCalendario),MONTH(_xlfn.SINGLE(OttDom1)+19)=10),_xlfn.SINGLE(OttDom1)+19,""),IF(AND(YEAR(_xlfn.SINGLE(OttDom1)+26)=_xlfn.SINGLE(AnnoCalendario),MONTH(_xlfn.SINGLE(OttDom1)+26)=10),_xlfn.SINGLE(OttDom1)+26,""))</f>
        <v>44491</v>
      </c>
      <c r="O28" s="13">
        <f>IF(DAY(_xlfn.SINGLE(OttDom1))=1,IF(AND(YEAR(_xlfn.SINGLE(OttDom1)+20)=_xlfn.SINGLE(AnnoCalendario),MONTH(_xlfn.SINGLE(OttDom1)+20)=10),_xlfn.SINGLE(OttDom1)+20,""),IF(AND(YEAR(_xlfn.SINGLE(OttDom1)+27)=_xlfn.SINGLE(AnnoCalendario),MONTH(_xlfn.SINGLE(OttDom1)+27)=10),_xlfn.SINGLE(OttDom1)+27,""))</f>
        <v>44492</v>
      </c>
      <c r="P28" s="13">
        <f>IF(DAY(_xlfn.SINGLE(OttDom1))=1,IF(AND(YEAR(_xlfn.SINGLE(OttDom1)+21)=_xlfn.SINGLE(AnnoCalendario),MONTH(_xlfn.SINGLE(OttDom1)+21)=10),_xlfn.SINGLE(OttDom1)+21,""),IF(AND(YEAR(_xlfn.SINGLE(OttDom1)+28)=_xlfn.SINGLE(AnnoCalendario),MONTH(_xlfn.SINGLE(OttDom1)+28)=10),_xlfn.SINGLE(OttDom1)+28,""))</f>
        <v>44493</v>
      </c>
      <c r="R28" s="14">
        <f>IF(DAY(_xlfn.SINGLE(NovDom1))=1,IF(AND(YEAR(_xlfn.SINGLE(NovDom1)+15)=_xlfn.SINGLE(AnnoCalendario),MONTH(_xlfn.SINGLE(NovDom1)+15)=11),_xlfn.SINGLE(NovDom1)+15,""),IF(AND(YEAR(_xlfn.SINGLE(NovDom1)+22)=_xlfn.SINGLE(AnnoCalendario),MONTH(_xlfn.SINGLE(NovDom1)+22)=11),_xlfn.SINGLE(NovDom1)+22,""))</f>
        <v>44522</v>
      </c>
      <c r="S28" s="14">
        <f>IF(DAY(_xlfn.SINGLE(NovDom1))=1,IF(AND(YEAR(_xlfn.SINGLE(NovDom1)+16)=_xlfn.SINGLE(AnnoCalendario),MONTH(_xlfn.SINGLE(NovDom1)+16)=11),_xlfn.SINGLE(NovDom1)+16,""),IF(AND(YEAR(_xlfn.SINGLE(NovDom1)+23)=_xlfn.SINGLE(AnnoCalendario),MONTH(_xlfn.SINGLE(NovDom1)+23)=11),_xlfn.SINGLE(NovDom1)+23,""))</f>
        <v>44523</v>
      </c>
      <c r="T28" s="14">
        <f>IF(DAY(_xlfn.SINGLE(NovDom1))=1,IF(AND(YEAR(_xlfn.SINGLE(NovDom1)+17)=_xlfn.SINGLE(AnnoCalendario),MONTH(_xlfn.SINGLE(NovDom1)+17)=11),_xlfn.SINGLE(NovDom1)+17,""),IF(AND(YEAR(_xlfn.SINGLE(NovDom1)+24)=_xlfn.SINGLE(AnnoCalendario),MONTH(_xlfn.SINGLE(NovDom1)+24)=11),_xlfn.SINGLE(NovDom1)+24,""))</f>
        <v>44524</v>
      </c>
      <c r="U28" s="13">
        <f>IF(DAY(_xlfn.SINGLE(NovDom1))=1,IF(AND(YEAR(_xlfn.SINGLE(NovDom1)+18)=_xlfn.SINGLE(AnnoCalendario),MONTH(_xlfn.SINGLE(NovDom1)+18)=11),_xlfn.SINGLE(NovDom1)+18,""),IF(AND(YEAR(_xlfn.SINGLE(NovDom1)+25)=_xlfn.SINGLE(AnnoCalendario),MONTH(_xlfn.SINGLE(NovDom1)+25)=11),_xlfn.SINGLE(NovDom1)+25,""))</f>
        <v>44525</v>
      </c>
      <c r="V28" s="16">
        <f>IF(DAY(_xlfn.SINGLE(NovDom1))=1,IF(AND(YEAR(_xlfn.SINGLE(NovDom1)+19)=_xlfn.SINGLE(AnnoCalendario),MONTH(_xlfn.SINGLE(NovDom1)+19)=11),_xlfn.SINGLE(NovDom1)+19,""),IF(AND(YEAR(_xlfn.SINGLE(NovDom1)+26)=_xlfn.SINGLE(AnnoCalendario),MONTH(_xlfn.SINGLE(NovDom1)+26)=11),_xlfn.SINGLE(NovDom1)+26,""))</f>
        <v>44526</v>
      </c>
      <c r="W28" s="13">
        <f>IF(DAY(_xlfn.SINGLE(NovDom1))=1,IF(AND(YEAR(_xlfn.SINGLE(NovDom1)+20)=_xlfn.SINGLE(AnnoCalendario),MONTH(_xlfn.SINGLE(NovDom1)+20)=11),_xlfn.SINGLE(NovDom1)+20,""),IF(AND(YEAR(_xlfn.SINGLE(NovDom1)+27)=_xlfn.SINGLE(AnnoCalendario),MONTH(_xlfn.SINGLE(NovDom1)+27)=11),_xlfn.SINGLE(NovDom1)+27,""))</f>
        <v>44527</v>
      </c>
      <c r="X28" s="13">
        <f>IF(DAY(_xlfn.SINGLE(NovDom1))=1,IF(AND(YEAR(_xlfn.SINGLE(NovDom1)+21)=_xlfn.SINGLE(AnnoCalendario),MONTH(_xlfn.SINGLE(NovDom1)+21)=11),_xlfn.SINGLE(NovDom1)+21,""),IF(AND(YEAR(_xlfn.SINGLE(NovDom1)+28)=_xlfn.SINGLE(AnnoCalendario),MONTH(_xlfn.SINGLE(NovDom1)+28)=11),_xlfn.SINGLE(NovDom1)+28,""))</f>
        <v>44528</v>
      </c>
      <c r="Z28" s="14">
        <f>IF(DAY(_xlfn.SINGLE(DicDom1))=1,IF(AND(YEAR(_xlfn.SINGLE(DicDom1)+15)=_xlfn.SINGLE(AnnoCalendario),MONTH(_xlfn.SINGLE(DicDom1)+15)=12),_xlfn.SINGLE(DicDom1)+15,""),IF(AND(YEAR(_xlfn.SINGLE(DicDom1)+22)=_xlfn.SINGLE(AnnoCalendario),MONTH(_xlfn.SINGLE(DicDom1)+22)=12),_xlfn.SINGLE(DicDom1)+22,""))</f>
        <v>44550</v>
      </c>
      <c r="AA28" s="14">
        <f>IF(DAY(_xlfn.SINGLE(DicDom1))=1,IF(AND(YEAR(_xlfn.SINGLE(DicDom1)+16)=_xlfn.SINGLE(AnnoCalendario),MONTH(_xlfn.SINGLE(DicDom1)+16)=12),_xlfn.SINGLE(DicDom1)+16,""),IF(AND(YEAR(_xlfn.SINGLE(DicDom1)+23)=_xlfn.SINGLE(AnnoCalendario),MONTH(_xlfn.SINGLE(DicDom1)+23)=12),_xlfn.SINGLE(DicDom1)+23,""))</f>
        <v>44551</v>
      </c>
      <c r="AB28" s="14">
        <f>IF(DAY(_xlfn.SINGLE(DicDom1))=1,IF(AND(YEAR(_xlfn.SINGLE(DicDom1)+17)=_xlfn.SINGLE(AnnoCalendario),MONTH(_xlfn.SINGLE(DicDom1)+17)=12),_xlfn.SINGLE(DicDom1)+17,""),IF(AND(YEAR(_xlfn.SINGLE(DicDom1)+24)=_xlfn.SINGLE(AnnoCalendario),MONTH(_xlfn.SINGLE(DicDom1)+24)=12),_xlfn.SINGLE(DicDom1)+24,""))</f>
        <v>44552</v>
      </c>
      <c r="AC28" s="13">
        <f>IF(DAY(_xlfn.SINGLE(DicDom1))=1,IF(AND(YEAR(_xlfn.SINGLE(DicDom1)+18)=_xlfn.SINGLE(AnnoCalendario),MONTH(_xlfn.SINGLE(DicDom1)+18)=12),_xlfn.SINGLE(DicDom1)+18,""),IF(AND(YEAR(_xlfn.SINGLE(DicDom1)+25)=_xlfn.SINGLE(AnnoCalendario),MONTH(_xlfn.SINGLE(DicDom1)+25)=12),_xlfn.SINGLE(DicDom1)+25,""))</f>
        <v>44553</v>
      </c>
      <c r="AD28" s="16">
        <f>IF(DAY(_xlfn.SINGLE(DicDom1))=1,IF(AND(YEAR(_xlfn.SINGLE(DicDom1)+19)=_xlfn.SINGLE(AnnoCalendario),MONTH(_xlfn.SINGLE(DicDom1)+19)=12),_xlfn.SINGLE(DicDom1)+19,""),IF(AND(YEAR(_xlfn.SINGLE(DicDom1)+26)=_xlfn.SINGLE(AnnoCalendario),MONTH(_xlfn.SINGLE(DicDom1)+26)=12),_xlfn.SINGLE(DicDom1)+26,""))</f>
        <v>44554</v>
      </c>
      <c r="AE28" s="13">
        <f>IF(DAY(_xlfn.SINGLE(DicDom1))=1,IF(AND(YEAR(_xlfn.SINGLE(DicDom1)+20)=_xlfn.SINGLE(AnnoCalendario),MONTH(_xlfn.SINGLE(DicDom1)+20)=12),_xlfn.SINGLE(DicDom1)+20,""),IF(AND(YEAR(_xlfn.SINGLE(DicDom1)+27)=_xlfn.SINGLE(AnnoCalendario),MONTH(_xlfn.SINGLE(DicDom1)+27)=12),_xlfn.SINGLE(DicDom1)+27,""))</f>
        <v>44555</v>
      </c>
      <c r="AF28" s="13">
        <f>IF(DAY(_xlfn.SINGLE(DicDom1))=1,IF(AND(YEAR(_xlfn.SINGLE(DicDom1)+21)=_xlfn.SINGLE(AnnoCalendario),MONTH(_xlfn.SINGLE(DicDom1)+21)=12),_xlfn.SINGLE(DicDom1)+21,""),IF(AND(YEAR(_xlfn.SINGLE(DicDom1)+28)=_xlfn.SINGLE(AnnoCalendario),MONTH(_xlfn.SINGLE(DicDom1)+28)=12),_xlfn.SINGLE(DicDom1)+28,""))</f>
        <v>44556</v>
      </c>
    </row>
    <row r="29" spans="2:32" s="8" customFormat="1" ht="26.15" customHeight="1" x14ac:dyDescent="0.35">
      <c r="B29" s="12">
        <f>IF(DAY(_xlfn.SINGLE(SetDom1))=1,IF(AND(YEAR(_xlfn.SINGLE(SetDom1)+22)=_xlfn.SINGLE(AnnoCalendario),MONTH(_xlfn.SINGLE(SetDom1)+22)=9),_xlfn.SINGLE(SetDom1)+22,""),IF(AND(YEAR(_xlfn.SINGLE(SetDom1)+29)=_xlfn.SINGLE(AnnoCalendario),MONTH(_xlfn.SINGLE(SetDom1)+29)=9),_xlfn.SINGLE(SetDom1)+29,""))</f>
        <v>44466</v>
      </c>
      <c r="C29" s="12">
        <f>IF(DAY(_xlfn.SINGLE(SetDom1))=1,IF(AND(YEAR(_xlfn.SINGLE(SetDom1)+23)=_xlfn.SINGLE(AnnoCalendario),MONTH(_xlfn.SINGLE(SetDom1)+23)=9),_xlfn.SINGLE(SetDom1)+23,""),IF(AND(YEAR(_xlfn.SINGLE(SetDom1)+30)=_xlfn.SINGLE(AnnoCalendario),MONTH(_xlfn.SINGLE(SetDom1)+30)=9),_xlfn.SINGLE(SetDom1)+30,""))</f>
        <v>44467</v>
      </c>
      <c r="D29" s="17">
        <f>IF(DAY(_xlfn.SINGLE(SetDom1))=1,IF(AND(YEAR(_xlfn.SINGLE(SetDom1)+24)=_xlfn.SINGLE(AnnoCalendario),MONTH(_xlfn.SINGLE(SetDom1)+24)=9),_xlfn.SINGLE(SetDom1)+24,""),IF(AND(YEAR(_xlfn.SINGLE(SetDom1)+31)=_xlfn.SINGLE(AnnoCalendario),MONTH(_xlfn.SINGLE(SetDom1)+31)=9),_xlfn.SINGLE(SetDom1)+31,""))</f>
        <v>44468</v>
      </c>
      <c r="E29" s="17">
        <f>IF(DAY(_xlfn.SINGLE(SetDom1))=1,IF(AND(YEAR(_xlfn.SINGLE(SetDom1)+25)=_xlfn.SINGLE(AnnoCalendario),MONTH(_xlfn.SINGLE(SetDom1)+25)=9),_xlfn.SINGLE(SetDom1)+25,""),IF(AND(YEAR(_xlfn.SINGLE(SetDom1)+32)=_xlfn.SINGLE(AnnoCalendario),MONTH(_xlfn.SINGLE(SetDom1)+32)=9),_xlfn.SINGLE(SetDom1)+32,""))</f>
        <v>44469</v>
      </c>
      <c r="F29" s="17" t="str">
        <f>IF(DAY(_xlfn.SINGLE(SetDom1))=1,IF(AND(YEAR(_xlfn.SINGLE(SetDom1)+26)=_xlfn.SINGLE(AnnoCalendario),MONTH(_xlfn.SINGLE(SetDom1)+26)=9),_xlfn.SINGLE(SetDom1)+26,""),IF(AND(YEAR(_xlfn.SINGLE(SetDom1)+33)=_xlfn.SINGLE(AnnoCalendario),MONTH(_xlfn.SINGLE(SetDom1)+33)=9),_xlfn.SINGLE(SetDom1)+33,""))</f>
        <v/>
      </c>
      <c r="G29" s="18" t="str">
        <f>IF(DAY(_xlfn.SINGLE(SetDom1))=1,IF(AND(YEAR(_xlfn.SINGLE(SetDom1)+27)=_xlfn.SINGLE(AnnoCalendario),MONTH(_xlfn.SINGLE(SetDom1)+27)=9),_xlfn.SINGLE(SetDom1)+27,""),IF(AND(YEAR(_xlfn.SINGLE(SetDom1)+34)=_xlfn.SINGLE(AnnoCalendario),MONTH(_xlfn.SINGLE(SetDom1)+34)=9),_xlfn.SINGLE(SetDom1)+34,""))</f>
        <v/>
      </c>
      <c r="H29" s="18" t="str">
        <f>IF(DAY(_xlfn.SINGLE(SetDom1))=1,IF(AND(YEAR(_xlfn.SINGLE(SetDom1)+28)=_xlfn.SINGLE(AnnoCalendario),MONTH(_xlfn.SINGLE(SetDom1)+28)=9),_xlfn.SINGLE(SetDom1)+28,""),IF(AND(YEAR(_xlfn.SINGLE(SetDom1)+35)=_xlfn.SINGLE(AnnoCalendario),MONTH(_xlfn.SINGLE(SetDom1)+35)=9),_xlfn.SINGLE(SetDom1)+35,""))</f>
        <v/>
      </c>
      <c r="J29" s="12">
        <f>IF(DAY(_xlfn.SINGLE(OttDom1))=1,IF(AND(YEAR(_xlfn.SINGLE(OttDom1)+22)=_xlfn.SINGLE(AnnoCalendario),MONTH(_xlfn.SINGLE(OttDom1)+22)=10),_xlfn.SINGLE(OttDom1)+22,""),IF(AND(YEAR(_xlfn.SINGLE(OttDom1)+29)=_xlfn.SINGLE(AnnoCalendario),MONTH(_xlfn.SINGLE(OttDom1)+29)=10),_xlfn.SINGLE(OttDom1)+29,""))</f>
        <v>44494</v>
      </c>
      <c r="K29" s="12">
        <f>IF(DAY(_xlfn.SINGLE(OttDom1))=1,IF(AND(YEAR(_xlfn.SINGLE(OttDom1)+23)=_xlfn.SINGLE(AnnoCalendario),MONTH(_xlfn.SINGLE(OttDom1)+23)=10),_xlfn.SINGLE(OttDom1)+23,""),IF(AND(YEAR(_xlfn.SINGLE(OttDom1)+30)=_xlfn.SINGLE(AnnoCalendario),MONTH(_xlfn.SINGLE(OttDom1)+30)=10),_xlfn.SINGLE(OttDom1)+30,""))</f>
        <v>44495</v>
      </c>
      <c r="L29" s="17">
        <f>IF(DAY(_xlfn.SINGLE(OttDom1))=1,IF(AND(YEAR(_xlfn.SINGLE(OttDom1)+24)=_xlfn.SINGLE(AnnoCalendario),MONTH(_xlfn.SINGLE(OttDom1)+24)=10),_xlfn.SINGLE(OttDom1)+24,""),IF(AND(YEAR(_xlfn.SINGLE(OttDom1)+31)=_xlfn.SINGLE(AnnoCalendario),MONTH(_xlfn.SINGLE(OttDom1)+31)=10),_xlfn.SINGLE(OttDom1)+31,""))</f>
        <v>44496</v>
      </c>
      <c r="M29" s="17">
        <f>IF(DAY(_xlfn.SINGLE(OttDom1))=1,IF(AND(YEAR(_xlfn.SINGLE(OttDom1)+25)=_xlfn.SINGLE(AnnoCalendario),MONTH(_xlfn.SINGLE(OttDom1)+25)=10),_xlfn.SINGLE(OttDom1)+25,""),IF(AND(YEAR(_xlfn.SINGLE(OttDom1)+32)=_xlfn.SINGLE(AnnoCalendario),MONTH(_xlfn.SINGLE(OttDom1)+32)=10),_xlfn.SINGLE(OttDom1)+32,""))</f>
        <v>44497</v>
      </c>
      <c r="N29" s="17">
        <f>IF(DAY(_xlfn.SINGLE(OttDom1))=1,IF(AND(YEAR(_xlfn.SINGLE(OttDom1)+26)=_xlfn.SINGLE(AnnoCalendario),MONTH(_xlfn.SINGLE(OttDom1)+26)=10),_xlfn.SINGLE(OttDom1)+26,""),IF(AND(YEAR(_xlfn.SINGLE(OttDom1)+33)=_xlfn.SINGLE(AnnoCalendario),MONTH(_xlfn.SINGLE(OttDom1)+33)=10),_xlfn.SINGLE(OttDom1)+33,""))</f>
        <v>44498</v>
      </c>
      <c r="O29" s="18">
        <f>IF(DAY(_xlfn.SINGLE(OttDom1))=1,IF(AND(YEAR(_xlfn.SINGLE(OttDom1)+27)=_xlfn.SINGLE(AnnoCalendario),MONTH(_xlfn.SINGLE(OttDom1)+27)=10),_xlfn.SINGLE(OttDom1)+27,""),IF(AND(YEAR(_xlfn.SINGLE(OttDom1)+34)=_xlfn.SINGLE(AnnoCalendario),MONTH(_xlfn.SINGLE(OttDom1)+34)=10),_xlfn.SINGLE(OttDom1)+34,""))</f>
        <v>44499</v>
      </c>
      <c r="P29" s="18">
        <f>IF(DAY(_xlfn.SINGLE(OttDom1))=1,IF(AND(YEAR(_xlfn.SINGLE(OttDom1)+28)=_xlfn.SINGLE(AnnoCalendario),MONTH(_xlfn.SINGLE(OttDom1)+28)=10),_xlfn.SINGLE(OttDom1)+28,""),IF(AND(YEAR(_xlfn.SINGLE(OttDom1)+35)=_xlfn.SINGLE(AnnoCalendario),MONTH(_xlfn.SINGLE(OttDom1)+35)=10),_xlfn.SINGLE(OttDom1)+35,""))</f>
        <v>44500</v>
      </c>
      <c r="R29" s="12">
        <f>IF(DAY(_xlfn.SINGLE(NovDom1))=1,IF(AND(YEAR(_xlfn.SINGLE(NovDom1)+22)=_xlfn.SINGLE(AnnoCalendario),MONTH(_xlfn.SINGLE(NovDom1)+22)=11),_xlfn.SINGLE(NovDom1)+22,""),IF(AND(YEAR(_xlfn.SINGLE(NovDom1)+29)=_xlfn.SINGLE(AnnoCalendario),MONTH(_xlfn.SINGLE(NovDom1)+29)=11),_xlfn.SINGLE(NovDom1)+29,""))</f>
        <v>44529</v>
      </c>
      <c r="S29" s="12">
        <f>IF(DAY(_xlfn.SINGLE(NovDom1))=1,IF(AND(YEAR(_xlfn.SINGLE(NovDom1)+23)=_xlfn.SINGLE(AnnoCalendario),MONTH(_xlfn.SINGLE(NovDom1)+23)=11),_xlfn.SINGLE(NovDom1)+23,""),IF(AND(YEAR(_xlfn.SINGLE(NovDom1)+30)=_xlfn.SINGLE(AnnoCalendario),MONTH(_xlfn.SINGLE(NovDom1)+30)=11),_xlfn.SINGLE(NovDom1)+30,""))</f>
        <v>44530</v>
      </c>
      <c r="T29" s="17" t="str">
        <f>IF(DAY(_xlfn.SINGLE(NovDom1))=1,IF(AND(YEAR(_xlfn.SINGLE(NovDom1)+24)=_xlfn.SINGLE(AnnoCalendario),MONTH(_xlfn.SINGLE(NovDom1)+24)=11),_xlfn.SINGLE(NovDom1)+24,""),IF(AND(YEAR(_xlfn.SINGLE(NovDom1)+31)=_xlfn.SINGLE(AnnoCalendario),MONTH(_xlfn.SINGLE(NovDom1)+31)=11),_xlfn.SINGLE(NovDom1)+31,""))</f>
        <v/>
      </c>
      <c r="U29" s="17" t="str">
        <f>IF(DAY(_xlfn.SINGLE(NovDom1))=1,IF(AND(YEAR(_xlfn.SINGLE(NovDom1)+25)=_xlfn.SINGLE(AnnoCalendario),MONTH(_xlfn.SINGLE(NovDom1)+25)=11),_xlfn.SINGLE(NovDom1)+25,""),IF(AND(YEAR(_xlfn.SINGLE(NovDom1)+32)=_xlfn.SINGLE(AnnoCalendario),MONTH(_xlfn.SINGLE(NovDom1)+32)=11),_xlfn.SINGLE(NovDom1)+32,""))</f>
        <v/>
      </c>
      <c r="V29" s="17" t="str">
        <f>IF(DAY(_xlfn.SINGLE(NovDom1))=1,IF(AND(YEAR(_xlfn.SINGLE(NovDom1)+26)=_xlfn.SINGLE(AnnoCalendario),MONTH(_xlfn.SINGLE(NovDom1)+26)=11),_xlfn.SINGLE(NovDom1)+26,""),IF(AND(YEAR(_xlfn.SINGLE(NovDom1)+33)=_xlfn.SINGLE(AnnoCalendario),MONTH(_xlfn.SINGLE(NovDom1)+33)=11),_xlfn.SINGLE(NovDom1)+33,""))</f>
        <v/>
      </c>
      <c r="W29" s="18" t="str">
        <f>IF(DAY(_xlfn.SINGLE(NovDom1))=1,IF(AND(YEAR(_xlfn.SINGLE(NovDom1)+27)=_xlfn.SINGLE(AnnoCalendario),MONTH(_xlfn.SINGLE(NovDom1)+27)=11),_xlfn.SINGLE(NovDom1)+27,""),IF(AND(YEAR(_xlfn.SINGLE(NovDom1)+34)=_xlfn.SINGLE(AnnoCalendario),MONTH(_xlfn.SINGLE(NovDom1)+34)=11),_xlfn.SINGLE(NovDom1)+34,""))</f>
        <v/>
      </c>
      <c r="X29" s="18" t="str">
        <f>IF(DAY(_xlfn.SINGLE(NovDom1))=1,IF(AND(YEAR(_xlfn.SINGLE(NovDom1)+28)=_xlfn.SINGLE(AnnoCalendario),MONTH(_xlfn.SINGLE(NovDom1)+28)=11),_xlfn.SINGLE(NovDom1)+28,""),IF(AND(YEAR(_xlfn.SINGLE(NovDom1)+35)=_xlfn.SINGLE(AnnoCalendario),MONTH(_xlfn.SINGLE(NovDom1)+35)=11),_xlfn.SINGLE(NovDom1)+35,""))</f>
        <v/>
      </c>
      <c r="Z29" s="12">
        <f>IF(DAY(_xlfn.SINGLE(DicDom1))=1,IF(AND(YEAR(_xlfn.SINGLE(DicDom1)+22)=_xlfn.SINGLE(AnnoCalendario),MONTH(_xlfn.SINGLE(DicDom1)+22)=12),_xlfn.SINGLE(DicDom1)+22,""),IF(AND(YEAR(_xlfn.SINGLE(DicDom1)+29)=_xlfn.SINGLE(AnnoCalendario),MONTH(_xlfn.SINGLE(DicDom1)+29)=12),_xlfn.SINGLE(DicDom1)+29,""))</f>
        <v>44557</v>
      </c>
      <c r="AA29" s="12">
        <f>IF(DAY(_xlfn.SINGLE(DicDom1))=1,IF(AND(YEAR(_xlfn.SINGLE(DicDom1)+23)=_xlfn.SINGLE(AnnoCalendario),MONTH(_xlfn.SINGLE(DicDom1)+23)=12),_xlfn.SINGLE(DicDom1)+23,""),IF(AND(YEAR(_xlfn.SINGLE(DicDom1)+30)=_xlfn.SINGLE(AnnoCalendario),MONTH(_xlfn.SINGLE(DicDom1)+30)=12),_xlfn.SINGLE(DicDom1)+30,""))</f>
        <v>44558</v>
      </c>
      <c r="AB29" s="17">
        <f>IF(DAY(_xlfn.SINGLE(DicDom1))=1,IF(AND(YEAR(_xlfn.SINGLE(DicDom1)+24)=_xlfn.SINGLE(AnnoCalendario),MONTH(_xlfn.SINGLE(DicDom1)+24)=12),_xlfn.SINGLE(DicDom1)+24,""),IF(AND(YEAR(_xlfn.SINGLE(DicDom1)+31)=_xlfn.SINGLE(AnnoCalendario),MONTH(_xlfn.SINGLE(DicDom1)+31)=12),_xlfn.SINGLE(DicDom1)+31,""))</f>
        <v>44559</v>
      </c>
      <c r="AC29" s="17">
        <f>IF(DAY(_xlfn.SINGLE(DicDom1))=1,IF(AND(YEAR(_xlfn.SINGLE(DicDom1)+25)=_xlfn.SINGLE(AnnoCalendario),MONTH(_xlfn.SINGLE(DicDom1)+25)=12),_xlfn.SINGLE(DicDom1)+25,""),IF(AND(YEAR(_xlfn.SINGLE(DicDom1)+32)=_xlfn.SINGLE(AnnoCalendario),MONTH(_xlfn.SINGLE(DicDom1)+32)=12),_xlfn.SINGLE(DicDom1)+32,""))</f>
        <v>44560</v>
      </c>
      <c r="AD29" s="17">
        <f>IF(DAY(_xlfn.SINGLE(DicDom1))=1,IF(AND(YEAR(_xlfn.SINGLE(DicDom1)+26)=_xlfn.SINGLE(AnnoCalendario),MONTH(_xlfn.SINGLE(DicDom1)+26)=12),_xlfn.SINGLE(DicDom1)+26,""),IF(AND(YEAR(_xlfn.SINGLE(DicDom1)+33)=_xlfn.SINGLE(AnnoCalendario),MONTH(_xlfn.SINGLE(DicDom1)+33)=12),_xlfn.SINGLE(DicDom1)+33,""))</f>
        <v>44561</v>
      </c>
      <c r="AE29" s="18" t="str">
        <f>IF(DAY(_xlfn.SINGLE(DicDom1))=1,IF(AND(YEAR(_xlfn.SINGLE(DicDom1)+27)=_xlfn.SINGLE(AnnoCalendario),MONTH(_xlfn.SINGLE(DicDom1)+27)=12),_xlfn.SINGLE(DicDom1)+27,""),IF(AND(YEAR(_xlfn.SINGLE(DicDom1)+34)=_xlfn.SINGLE(AnnoCalendario),MONTH(_xlfn.SINGLE(DicDom1)+34)=12),_xlfn.SINGLE(DicDom1)+34,""))</f>
        <v/>
      </c>
      <c r="AF29" s="18" t="str">
        <f>IF(DAY(_xlfn.SINGLE(DicDom1))=1,IF(AND(YEAR(_xlfn.SINGLE(DicDom1)+28)=_xlfn.SINGLE(AnnoCalendario),MONTH(_xlfn.SINGLE(DicDom1)+28)=12),_xlfn.SINGLE(DicDom1)+28,""),IF(AND(YEAR(_xlfn.SINGLE(DicDom1)+35)=_xlfn.SINGLE(AnnoCalendario),MONTH(_xlfn.SINGLE(DicDom1)+35)=12),_xlfn.SINGLE(DicDom1)+35,""))</f>
        <v/>
      </c>
    </row>
    <row r="30" spans="2:32" s="8" customFormat="1" ht="26.15" customHeight="1" x14ac:dyDescent="0.35">
      <c r="B30" s="12" t="str">
        <f>IF(DAY(_xlfn.SINGLE(SetDom1))=1,IF(AND(YEAR(_xlfn.SINGLE(SetDom1)+29)=_xlfn.SINGLE(AnnoCalendario),MONTH(_xlfn.SINGLE(SetDom1)+29)=9),_xlfn.SINGLE(SetDom1)+29,""),IF(AND(YEAR(_xlfn.SINGLE(SetDom1)+36)=_xlfn.SINGLE(AnnoCalendario),MONTH(_xlfn.SINGLE(SetDom1)+36)=9),_xlfn.SINGLE(SetDom1)+36,""))</f>
        <v/>
      </c>
      <c r="C30" s="12" t="str">
        <f>IF(DAY(_xlfn.SINGLE(SetDom1))=1,IF(AND(YEAR(_xlfn.SINGLE(SetDom1)+30)=_xlfn.SINGLE(AnnoCalendario),MONTH(_xlfn.SINGLE(SetDom1)+30)=9),_xlfn.SINGLE(SetDom1)+30,""),IF(AND(YEAR(_xlfn.SINGLE(SetDom1)+37)=_xlfn.SINGLE(AnnoCalendario),MONTH(_xlfn.SINGLE(SetDom1)+37)=9),_xlfn.SINGLE(SetDom1)+37,""))</f>
        <v/>
      </c>
      <c r="D30" s="17" t="str">
        <f>IF(DAY(_xlfn.SINGLE(SetDom1))=1,IF(AND(YEAR(_xlfn.SINGLE(SetDom1)+31)=_xlfn.SINGLE(AnnoCalendario),MONTH(_xlfn.SINGLE(SetDom1)+31)=9),_xlfn.SINGLE(SetDom1)+31,""),IF(AND(YEAR(_xlfn.SINGLE(SetDom1)+38)=_xlfn.SINGLE(AnnoCalendario),MONTH(_xlfn.SINGLE(SetDom1)+38)=9),_xlfn.SINGLE(SetDom1)+38,""))</f>
        <v/>
      </c>
      <c r="E30" s="17" t="str">
        <f>IF(DAY(_xlfn.SINGLE(SetDom1))=1,IF(AND(YEAR(_xlfn.SINGLE(SetDom1)+32)=_xlfn.SINGLE(AnnoCalendario),MONTH(_xlfn.SINGLE(SetDom1)+32)=9),_xlfn.SINGLE(SetDom1)+32,""),IF(AND(YEAR(_xlfn.SINGLE(SetDom1)+39)=_xlfn.SINGLE(AnnoCalendario),MONTH(_xlfn.SINGLE(SetDom1)+39)=9),_xlfn.SINGLE(SetDom1)+39,""))</f>
        <v/>
      </c>
      <c r="F30" s="17" t="str">
        <f>IF(DAY(_xlfn.SINGLE(SetDom1))=1,IF(AND(YEAR(_xlfn.SINGLE(SetDom1)+33)=_xlfn.SINGLE(AnnoCalendario),MONTH(_xlfn.SINGLE(SetDom1)+33)=9),_xlfn.SINGLE(SetDom1)+33,""),IF(AND(YEAR(_xlfn.SINGLE(SetDom1)+40)=_xlfn.SINGLE(AnnoCalendario),MONTH(_xlfn.SINGLE(SetDom1)+40)=9),_xlfn.SINGLE(SetDom1)+40,""))</f>
        <v/>
      </c>
      <c r="G30" s="18" t="str">
        <f>IF(DAY(_xlfn.SINGLE(SetDom1))=1,IF(AND(YEAR(_xlfn.SINGLE(SetDom1)+34)=_xlfn.SINGLE(AnnoCalendario),MONTH(_xlfn.SINGLE(SetDom1)+34)=9),_xlfn.SINGLE(SetDom1)+34,""),IF(AND(YEAR(_xlfn.SINGLE(SetDom1)+41)=_xlfn.SINGLE(AnnoCalendario),MONTH(_xlfn.SINGLE(SetDom1)+41)=9),_xlfn.SINGLE(SetDom1)+41,""))</f>
        <v/>
      </c>
      <c r="H30" s="18" t="str">
        <f>IF(DAY(_xlfn.SINGLE(SetDom1))=1,IF(AND(YEAR(_xlfn.SINGLE(SetDom1)+35)=_xlfn.SINGLE(AnnoCalendario),MONTH(_xlfn.SINGLE(SetDom1)+35)=9),_xlfn.SINGLE(SetDom1)+35,""),IF(AND(YEAR(_xlfn.SINGLE(SetDom1)+42)=_xlfn.SINGLE(AnnoCalendario),MONTH(_xlfn.SINGLE(SetDom1)+42)=9),_xlfn.SINGLE(SetDom1)+42,""))</f>
        <v/>
      </c>
      <c r="J30" s="12" t="str">
        <f>IF(DAY(_xlfn.SINGLE(OttDom1))=1,IF(AND(YEAR(_xlfn.SINGLE(OttDom1)+29)=_xlfn.SINGLE(AnnoCalendario),MONTH(_xlfn.SINGLE(OttDom1)+29)=10),_xlfn.SINGLE(OttDom1)+29,""),IF(AND(YEAR(_xlfn.SINGLE(OttDom1)+36)=_xlfn.SINGLE(AnnoCalendario),MONTH(_xlfn.SINGLE(OttDom1)+36)=10),_xlfn.SINGLE(OttDom1)+36,""))</f>
        <v/>
      </c>
      <c r="K30" s="12" t="str">
        <f>IF(DAY(_xlfn.SINGLE(OttDom1))=1,IF(AND(YEAR(_xlfn.SINGLE(OttDom1)+30)=_xlfn.SINGLE(AnnoCalendario),MONTH(_xlfn.SINGLE(OttDom1)+30)=10),_xlfn.SINGLE(OttDom1)+30,""),IF(AND(YEAR(_xlfn.SINGLE(OttDom1)+37)=_xlfn.SINGLE(AnnoCalendario),MONTH(_xlfn.SINGLE(OttDom1)+37)=10),_xlfn.SINGLE(OttDom1)+37,""))</f>
        <v/>
      </c>
      <c r="L30" s="17" t="str">
        <f>IF(DAY(_xlfn.SINGLE(OttDom1))=1,IF(AND(YEAR(_xlfn.SINGLE(OttDom1)+31)=_xlfn.SINGLE(AnnoCalendario),MONTH(_xlfn.SINGLE(OttDom1)+31)=10),_xlfn.SINGLE(OttDom1)+31,""),IF(AND(YEAR(_xlfn.SINGLE(OttDom1)+38)=_xlfn.SINGLE(AnnoCalendario),MONTH(_xlfn.SINGLE(OttDom1)+38)=10),_xlfn.SINGLE(OttDom1)+38,""))</f>
        <v/>
      </c>
      <c r="M30" s="17" t="str">
        <f>IF(DAY(_xlfn.SINGLE(OttDom1))=1,IF(AND(YEAR(_xlfn.SINGLE(OttDom1)+32)=_xlfn.SINGLE(AnnoCalendario),MONTH(_xlfn.SINGLE(OttDom1)+32)=10),_xlfn.SINGLE(OttDom1)+32,""),IF(AND(YEAR(_xlfn.SINGLE(OttDom1)+39)=_xlfn.SINGLE(AnnoCalendario),MONTH(_xlfn.SINGLE(OttDom1)+39)=10),_xlfn.SINGLE(OttDom1)+39,""))</f>
        <v/>
      </c>
      <c r="N30" s="17" t="str">
        <f>IF(DAY(_xlfn.SINGLE(OttDom1))=1,IF(AND(YEAR(_xlfn.SINGLE(OttDom1)+33)=_xlfn.SINGLE(AnnoCalendario),MONTH(_xlfn.SINGLE(OttDom1)+33)=10),_xlfn.SINGLE(OttDom1)+33,""),IF(AND(YEAR(_xlfn.SINGLE(OttDom1)+40)=_xlfn.SINGLE(AnnoCalendario),MONTH(_xlfn.SINGLE(OttDom1)+40)=10),_xlfn.SINGLE(OttDom1)+40,""))</f>
        <v/>
      </c>
      <c r="O30" s="18" t="str">
        <f>IF(DAY(_xlfn.SINGLE(OttDom1))=1,IF(AND(YEAR(_xlfn.SINGLE(OttDom1)+34)=_xlfn.SINGLE(AnnoCalendario),MONTH(_xlfn.SINGLE(OttDom1)+34)=10),_xlfn.SINGLE(OttDom1)+34,""),IF(AND(YEAR(_xlfn.SINGLE(OttDom1)+41)=_xlfn.SINGLE(AnnoCalendario),MONTH(_xlfn.SINGLE(OttDom1)+41)=10),_xlfn.SINGLE(OttDom1)+41,""))</f>
        <v/>
      </c>
      <c r="P30" s="18" t="str">
        <f>IF(DAY(_xlfn.SINGLE(OttDom1))=1,IF(AND(YEAR(_xlfn.SINGLE(OttDom1)+35)=_xlfn.SINGLE(AnnoCalendario),MONTH(_xlfn.SINGLE(OttDom1)+35)=10),_xlfn.SINGLE(OttDom1)+35,""),IF(AND(YEAR(_xlfn.SINGLE(OttDom1)+42)=_xlfn.SINGLE(AnnoCalendario),MONTH(_xlfn.SINGLE(OttDom1)+42)=10),_xlfn.SINGLE(OttDom1)+42,""))</f>
        <v/>
      </c>
      <c r="R30" s="12" t="str">
        <f>IF(DAY(_xlfn.SINGLE(NovDom1))=1,IF(AND(YEAR(_xlfn.SINGLE(NovDom1)+29)=_xlfn.SINGLE(AnnoCalendario),MONTH(_xlfn.SINGLE(NovDom1)+29)=11),_xlfn.SINGLE(NovDom1)+29,""),IF(AND(YEAR(_xlfn.SINGLE(NovDom1)+36)=_xlfn.SINGLE(AnnoCalendario),MONTH(_xlfn.SINGLE(NovDom1)+36)=11),_xlfn.SINGLE(NovDom1)+36,""))</f>
        <v/>
      </c>
      <c r="S30" s="12" t="str">
        <f>IF(DAY(_xlfn.SINGLE(NovDom1))=1,IF(AND(YEAR(_xlfn.SINGLE(NovDom1)+30)=_xlfn.SINGLE(AnnoCalendario),MONTH(_xlfn.SINGLE(NovDom1)+30)=11),_xlfn.SINGLE(NovDom1)+30,""),IF(AND(YEAR(_xlfn.SINGLE(NovDom1)+37)=_xlfn.SINGLE(AnnoCalendario),MONTH(_xlfn.SINGLE(NovDom1)+37)=11),_xlfn.SINGLE(NovDom1)+37,""))</f>
        <v/>
      </c>
      <c r="T30" s="17" t="str">
        <f>IF(DAY(_xlfn.SINGLE(NovDom1))=1,IF(AND(YEAR(_xlfn.SINGLE(NovDom1)+31)=_xlfn.SINGLE(AnnoCalendario),MONTH(_xlfn.SINGLE(NovDom1)+31)=11),_xlfn.SINGLE(NovDom1)+31,""),IF(AND(YEAR(_xlfn.SINGLE(NovDom1)+38)=_xlfn.SINGLE(AnnoCalendario),MONTH(_xlfn.SINGLE(NovDom1)+38)=11),_xlfn.SINGLE(NovDom1)+38,""))</f>
        <v/>
      </c>
      <c r="U30" s="17" t="str">
        <f>IF(DAY(_xlfn.SINGLE(NovDom1))=1,IF(AND(YEAR(_xlfn.SINGLE(NovDom1)+32)=_xlfn.SINGLE(AnnoCalendario),MONTH(_xlfn.SINGLE(NovDom1)+32)=11),_xlfn.SINGLE(NovDom1)+32,""),IF(AND(YEAR(_xlfn.SINGLE(NovDom1)+39)=_xlfn.SINGLE(AnnoCalendario),MONTH(_xlfn.SINGLE(NovDom1)+39)=11),_xlfn.SINGLE(NovDom1)+39,""))</f>
        <v/>
      </c>
      <c r="V30" s="17" t="str">
        <f>IF(DAY(_xlfn.SINGLE(NovDom1))=1,IF(AND(YEAR(_xlfn.SINGLE(NovDom1)+33)=_xlfn.SINGLE(AnnoCalendario),MONTH(_xlfn.SINGLE(NovDom1)+33)=11),_xlfn.SINGLE(NovDom1)+33,""),IF(AND(YEAR(_xlfn.SINGLE(NovDom1)+40)=_xlfn.SINGLE(AnnoCalendario),MONTH(_xlfn.SINGLE(NovDom1)+40)=11),_xlfn.SINGLE(NovDom1)+40,""))</f>
        <v/>
      </c>
      <c r="W30" s="18" t="str">
        <f>IF(DAY(_xlfn.SINGLE(NovDom1))=1,IF(AND(YEAR(_xlfn.SINGLE(NovDom1)+34)=_xlfn.SINGLE(AnnoCalendario),MONTH(_xlfn.SINGLE(NovDom1)+34)=11),_xlfn.SINGLE(NovDom1)+34,""),IF(AND(YEAR(_xlfn.SINGLE(NovDom1)+41)=_xlfn.SINGLE(AnnoCalendario),MONTH(_xlfn.SINGLE(NovDom1)+41)=11),_xlfn.SINGLE(NovDom1)+41,""))</f>
        <v/>
      </c>
      <c r="X30" s="18" t="str">
        <f>IF(DAY(_xlfn.SINGLE(NovDom1))=1,IF(AND(YEAR(_xlfn.SINGLE(NovDom1)+35)=_xlfn.SINGLE(AnnoCalendario),MONTH(_xlfn.SINGLE(NovDom1)+35)=11),_xlfn.SINGLE(NovDom1)+35,""),IF(AND(YEAR(_xlfn.SINGLE(NovDom1)+42)=_xlfn.SINGLE(AnnoCalendario),MONTH(_xlfn.SINGLE(NovDom1)+42)=11),_xlfn.SINGLE(NovDom1)+42,""))</f>
        <v/>
      </c>
      <c r="Z30" s="12" t="str">
        <f>IF(DAY(_xlfn.SINGLE(DicDom1))=1,IF(AND(YEAR(_xlfn.SINGLE(DicDom1)+29)=_xlfn.SINGLE(AnnoCalendario),MONTH(_xlfn.SINGLE(DicDom1)+29)=12),_xlfn.SINGLE(DicDom1)+29,""),IF(AND(YEAR(_xlfn.SINGLE(DicDom1)+36)=_xlfn.SINGLE(AnnoCalendario),MONTH(_xlfn.SINGLE(DicDom1)+36)=12),_xlfn.SINGLE(DicDom1)+36,""))</f>
        <v/>
      </c>
      <c r="AA30" s="12" t="str">
        <f>IF(DAY(_xlfn.SINGLE(DicDom1))=1,IF(AND(YEAR(_xlfn.SINGLE(DicDom1)+30)=_xlfn.SINGLE(AnnoCalendario),MONTH(_xlfn.SINGLE(DicDom1)+30)=12),_xlfn.SINGLE(DicDom1)+30,""),IF(AND(YEAR(_xlfn.SINGLE(DicDom1)+37)=_xlfn.SINGLE(AnnoCalendario),MONTH(_xlfn.SINGLE(DicDom1)+37)=12),_xlfn.SINGLE(DicDom1)+37,""))</f>
        <v/>
      </c>
      <c r="AB30" s="17" t="str">
        <f>IF(DAY(_xlfn.SINGLE(DicDom1))=1,IF(AND(YEAR(_xlfn.SINGLE(DicDom1)+31)=_xlfn.SINGLE(AnnoCalendario),MONTH(_xlfn.SINGLE(DicDom1)+31)=12),_xlfn.SINGLE(DicDom1)+31,""),IF(AND(YEAR(_xlfn.SINGLE(DicDom1)+38)=_xlfn.SINGLE(AnnoCalendario),MONTH(_xlfn.SINGLE(DicDom1)+38)=12),_xlfn.SINGLE(DicDom1)+38,""))</f>
        <v/>
      </c>
      <c r="AC30" s="17" t="str">
        <f>IF(DAY(_xlfn.SINGLE(DicDom1))=1,IF(AND(YEAR(_xlfn.SINGLE(DicDom1)+32)=_xlfn.SINGLE(AnnoCalendario),MONTH(_xlfn.SINGLE(DicDom1)+32)=12),_xlfn.SINGLE(DicDom1)+32,""),IF(AND(YEAR(_xlfn.SINGLE(DicDom1)+39)=_xlfn.SINGLE(AnnoCalendario),MONTH(_xlfn.SINGLE(DicDom1)+39)=12),_xlfn.SINGLE(DicDom1)+39,""))</f>
        <v/>
      </c>
      <c r="AD30" s="17" t="str">
        <f>IF(DAY(_xlfn.SINGLE(DicDom1))=1,IF(AND(YEAR(_xlfn.SINGLE(DicDom1)+33)=_xlfn.SINGLE(AnnoCalendario),MONTH(_xlfn.SINGLE(DicDom1)+33)=12),_xlfn.SINGLE(DicDom1)+33,""),IF(AND(YEAR(_xlfn.SINGLE(DicDom1)+40)=_xlfn.SINGLE(AnnoCalendario),MONTH(_xlfn.SINGLE(DicDom1)+40)=12),_xlfn.SINGLE(DicDom1)+40,""))</f>
        <v/>
      </c>
      <c r="AE30" s="18" t="str">
        <f>IF(DAY(_xlfn.SINGLE(DicDom1))=1,IF(AND(YEAR(_xlfn.SINGLE(DicDom1)+34)=_xlfn.SINGLE(AnnoCalendario),MONTH(_xlfn.SINGLE(DicDom1)+34)=12),_xlfn.SINGLE(DicDom1)+34,""),IF(AND(YEAR(_xlfn.SINGLE(DicDom1)+41)=_xlfn.SINGLE(AnnoCalendario),MONTH(_xlfn.SINGLE(DicDom1)+41)=12),_xlfn.SINGLE(DicDom1)+41,""))</f>
        <v/>
      </c>
      <c r="AF30" s="18" t="str">
        <f>IF(DAY(_xlfn.SINGLE(DicDom1))=1,IF(AND(YEAR(_xlfn.SINGLE(DicDom1)+35)=_xlfn.SINGLE(AnnoCalendario),MONTH(_xlfn.SINGLE(DicDom1)+35)=12),_xlfn.SINGLE(DicDom1)+35,""),IF(AND(YEAR(_xlfn.SINGLE(DicDom1)+42)=_xlfn.SINGLE(AnnoCalendario),MONTH(_xlfn.SINGLE(DicDom1)+42)=12),_xlfn.SINGLE(DicDom1)+42,""))</f>
        <v/>
      </c>
    </row>
    <row r="31" spans="2:32" s="7" customFormat="1" ht="26.15" customHeight="1" x14ac:dyDescent="0.35"/>
    <row r="32" spans="2:32" ht="26.15" customHeight="1" x14ac:dyDescent="0.35">
      <c r="B32" s="26"/>
    </row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1" type="noConversion"/>
  <conditionalFormatting sqref="B7:H12 J7:P12 R7:X12 Z7:AF12 B16:H21 J16:P21 R16:X21 Z16:AF21 B25:H30 J25:P30 R25:X30 Z25:AF30">
    <cfRule type="expression" dxfId="6" priority="1" stopIfTrue="1">
      <formula>NOT(ISNUMBER(B7))</formula>
    </cfRule>
    <cfRule type="expression" priority="5" stopIfTrue="1">
      <formula>B7&lt;Modello_Inizio</formula>
    </cfRule>
    <cfRule type="expression" dxfId="5" priority="6" stopIfTrue="1">
      <formula>MID(Modello_turni,MOD(B7-Modello_Inizio,LEN(Modello_turni))+1,1)=Turno1_Codice</formula>
    </cfRule>
    <cfRule type="expression" dxfId="4" priority="7" stopIfTrue="1">
      <formula>MID(Modello_turni,MOD(B7-Modello_Inizio,LEN(Modello_turni))+1,1)=Turno2_Codice</formula>
    </cfRule>
    <cfRule type="expression" dxfId="3" priority="8">
      <formula>MID(Modello_turni,MOD(B7-Modello_Inizio,LEN(Modello_turni))+1,1)=Turno3_Codice</formula>
    </cfRule>
  </conditionalFormatting>
  <conditionalFormatting sqref="B3">
    <cfRule type="expression" dxfId="2" priority="4">
      <formula>C3=""</formula>
    </cfRule>
  </conditionalFormatting>
  <conditionalFormatting sqref="H3">
    <cfRule type="expression" dxfId="1" priority="3">
      <formula>I3=""</formula>
    </cfRule>
  </conditionalFormatting>
  <conditionalFormatting sqref="N3">
    <cfRule type="expression" dxfId="0" priority="2">
      <formula>O3=""</formula>
    </cfRule>
  </conditionalFormatting>
  <dataValidations count="4">
    <dataValidation allowBlank="1" showInputMessage="1" showErrorMessage="1" promptTitle="Calendario dei turni di lavoro" prompt="Utilizzare i pulsanti di selezione per cambiare l'anno del calendario. _x000a__x000a_Calendario mostra automaticamente la pianificazione dei turni per ogni data. Configurare i dettagli dei turni e il modello dalla scheda Modello turni." sqref="A1" xr:uid="{00000000-0002-0000-0000-000000000000}"/>
    <dataValidation allowBlank="1" showInputMessage="1" showErrorMessage="1" prompt="Utilizzare i pulsanti di selezione per cambiare rapidamente l'anno di calendario" sqref="AC1:AF1" xr:uid="{00000000-0002-0000-0000-000001000000}"/>
    <dataValidation allowBlank="1" showInputMessage="1" showErrorMessage="1" prompt="Per aggiornare l'orario del turno, andare nella scheda Turni" sqref="O3" xr:uid="{00000000-0002-0000-0000-000002000000}"/>
    <dataValidation allowBlank="1" showInputMessage="1" showErrorMessage="1" prompt="Per aggiornare l'orario del turno, andare nella scheda Modello turni" sqref="I3 C3" xr:uid="{A7D2BF4A-2C8E-482E-AB09-B6D40CC25661}"/>
  </dataValidations>
  <printOptions horizontalCentered="1" verticalCentered="1"/>
  <pageMargins left="0.3" right="0.3" top="0.3" bottom="0.3" header="0" footer="0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asella di selezione">
              <controlPr defaultSize="0" print="0" autoPict="0" altText="Usare la casella di selezione per cambiare l'anno di calendario oppure immettere l'anno nella cella AE3.">
                <anchor moveWithCells="1">
                  <from>
                    <xdr:col>27</xdr:col>
                    <xdr:colOff>412750</xdr:colOff>
                    <xdr:row>0</xdr:row>
                    <xdr:rowOff>342900</xdr:rowOff>
                  </from>
                  <to>
                    <xdr:col>28</xdr:col>
                    <xdr:colOff>146050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TM22790064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Calendario dei turni di lavoro</vt:lpstr>
      <vt:lpstr>AnnoCalendario</vt:lpstr>
      <vt:lpstr>Intervallo_Giorni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2020-10-19T18:13:58Z</dcterms:created>
  <dcterms:modified xsi:type="dcterms:W3CDTF">2021-01-21T07:53:32Z</dcterms:modified>
</cp:coreProperties>
</file>